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https://ausgrid.sharepoint.com/teams/SP0539/Shared Documents/Regulation/24-29 Determination/1500 Revised Proposal/1510 RP submission/02. Public Docs/"/>
    </mc:Choice>
  </mc:AlternateContent>
  <xr:revisionPtr revIDLastSave="883" documentId="8_{56D87E8A-81A6-4A6B-B5A7-758930EC2E24}" xr6:coauthVersionLast="47" xr6:coauthVersionMax="47" xr10:uidLastSave="{4B5AC9D6-3D2C-43A4-964B-4ADE22974FE6}"/>
  <bookViews>
    <workbookView xWindow="-120" yWindow="-120" windowWidth="29040" windowHeight="15840" tabRatio="733" xr2:uid="{D084CF94-EB73-40C3-8D55-0B376E546EB9}"/>
  </bookViews>
  <sheets>
    <sheet name="Coverpage" sheetId="14" r:id="rId1"/>
    <sheet name="Summary" sheetId="16" r:id="rId2"/>
    <sheet name="Model " sheetId="10" r:id="rId3"/>
    <sheet name="MED LV Rel_data" sheetId="2" r:id="rId4"/>
    <sheet name="LV_MAINS_SUMMARY" sheetId="5" r:id="rId5"/>
    <sheet name="Bare Length (km)" sheetId="11" r:id="rId6"/>
    <sheet name="Table 1" sheetId="12" r:id="rId7"/>
    <sheet name="Table 2" sheetId="13" r:id="rId8"/>
  </sheets>
  <definedNames>
    <definedName name="_xlnm._FilterDatabase" localSheetId="4" hidden="1">LV_MAINS_SUMMARY!$A$5:$J$790</definedName>
  </definedNames>
  <calcPr calcId="191028"/>
  <pivotCaches>
    <pivotCache cacheId="1" r:id="rId9"/>
    <pivotCache cacheId="2" r:id="rId10"/>
    <pivotCache cacheId="3"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4" i="2" l="1"/>
  <c r="B37" i="10" l="1"/>
  <c r="B44" i="10"/>
  <c r="A48" i="10" l="1"/>
  <c r="B56" i="10" s="1"/>
  <c r="B55" i="10"/>
  <c r="B53" i="10"/>
  <c r="B53" i="2"/>
  <c r="A46" i="10" s="1"/>
  <c r="B54" i="10" s="1"/>
  <c r="C93" i="10"/>
  <c r="B22" i="10"/>
  <c r="B21" i="10"/>
  <c r="B57" i="10" l="1"/>
  <c r="B46" i="10"/>
  <c r="B48" i="10"/>
  <c r="L3" i="13"/>
  <c r="L4" i="13"/>
  <c r="L5" i="1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2" i="13"/>
  <c r="B50" i="10" l="1"/>
  <c r="B62" i="10" s="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4" i="11"/>
  <c r="D103" i="10"/>
  <c r="E103" i="10"/>
  <c r="F103" i="10"/>
  <c r="G103" i="10"/>
  <c r="C103" i="10"/>
  <c r="B112" i="10"/>
  <c r="B113" i="10" l="1"/>
  <c r="B114" i="10" s="1"/>
  <c r="B115" i="10" s="1"/>
  <c r="C33" i="10"/>
  <c r="S30" i="5"/>
  <c r="S31" i="5"/>
  <c r="S32" i="5"/>
  <c r="S33" i="5"/>
  <c r="S34" i="5"/>
  <c r="S35" i="5"/>
  <c r="S36" i="5"/>
  <c r="S37" i="5"/>
  <c r="S38" i="5"/>
  <c r="S39" i="5"/>
  <c r="S40" i="5"/>
  <c r="S41" i="5"/>
  <c r="S29" i="5"/>
  <c r="K7" i="5" l="1"/>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6" i="5"/>
  <c r="S24" i="5"/>
  <c r="S25" i="5"/>
  <c r="S23" i="5"/>
  <c r="S15" i="5"/>
  <c r="S16" i="5"/>
  <c r="S17" i="5"/>
  <c r="S18" i="5"/>
  <c r="S19" i="5"/>
  <c r="S14" i="5"/>
  <c r="S7" i="5"/>
  <c r="S8" i="5"/>
  <c r="S9" i="5"/>
  <c r="S10" i="5"/>
  <c r="S6" i="5"/>
  <c r="P34" i="2"/>
  <c r="P36" i="2"/>
  <c r="B23" i="10"/>
  <c r="B24" i="10"/>
  <c r="B63" i="10" l="1"/>
  <c r="B77" i="10" s="1"/>
  <c r="B64" i="10"/>
  <c r="B27" i="10"/>
  <c r="B29" i="10" s="1"/>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N10" i="2"/>
  <c r="N9" i="2"/>
  <c r="N8" i="2"/>
  <c r="N7" i="2"/>
  <c r="L4" i="2"/>
  <c r="K4" i="2"/>
  <c r="J4" i="2"/>
  <c r="I4" i="2"/>
  <c r="H4" i="2"/>
  <c r="G4" i="2"/>
  <c r="F4" i="2"/>
  <c r="E4" i="2"/>
  <c r="D4" i="2"/>
  <c r="C4" i="2"/>
  <c r="B4" i="2"/>
  <c r="B65" i="10" l="1"/>
  <c r="B66" i="10" s="1"/>
  <c r="B78" i="10"/>
  <c r="B79" i="10" s="1"/>
  <c r="C75" i="10"/>
  <c r="N86" i="10" l="1"/>
  <c r="E86" i="10"/>
  <c r="O86" i="10"/>
  <c r="P86" i="10"/>
  <c r="H86" i="10"/>
  <c r="I86" i="10"/>
  <c r="J86" i="10"/>
  <c r="M86" i="10"/>
  <c r="D86" i="10"/>
  <c r="B86" i="10"/>
  <c r="G86" i="10"/>
  <c r="K86" i="10"/>
  <c r="Q86" i="10"/>
  <c r="L86" i="10"/>
  <c r="C86" i="10"/>
  <c r="F86" i="10"/>
  <c r="B105" i="10"/>
  <c r="C102" i="10" s="1"/>
  <c r="B80" i="10"/>
  <c r="C101" i="10"/>
  <c r="D101" i="10"/>
  <c r="E101" i="10"/>
  <c r="F101" i="10"/>
  <c r="G101" i="10"/>
  <c r="D75" i="10"/>
  <c r="E75" i="10"/>
  <c r="F75" i="10"/>
  <c r="G75" i="10"/>
  <c r="B106" i="10" l="1"/>
  <c r="B104" i="10"/>
  <c r="C104" i="10" s="1"/>
  <c r="C76" i="10"/>
  <c r="C79" i="10" s="1"/>
  <c r="C77" i="10"/>
  <c r="D77" i="10" s="1"/>
  <c r="E77" i="10" s="1"/>
  <c r="F77" i="10" l="1"/>
  <c r="G77" i="10" s="1"/>
  <c r="H77" i="10" l="1"/>
  <c r="I77" i="10" l="1"/>
  <c r="J77" i="10" l="1"/>
  <c r="K77" i="10" l="1"/>
  <c r="L77" i="10" l="1"/>
  <c r="M77" i="10" l="1"/>
  <c r="N77" i="10" l="1"/>
  <c r="O77" i="10" l="1"/>
  <c r="P77" i="10" l="1"/>
  <c r="Q77" i="10" l="1"/>
  <c r="C78" i="10" l="1"/>
  <c r="C80" i="10" s="1"/>
  <c r="D76" i="10" s="1"/>
  <c r="D79" i="10" l="1"/>
  <c r="C87" i="10"/>
  <c r="C105" i="10"/>
  <c r="C106" i="10" s="1"/>
  <c r="D102" i="10" l="1"/>
  <c r="D104" i="10" s="1"/>
  <c r="D105" i="10" s="1"/>
  <c r="D106" i="10" s="1"/>
  <c r="D78" i="10"/>
  <c r="D80" i="10" s="1"/>
  <c r="E76" i="10" s="1"/>
  <c r="C107" i="10"/>
  <c r="E102" i="10" l="1"/>
  <c r="E104" i="10" s="1"/>
  <c r="E79" i="10"/>
  <c r="D87" i="10"/>
  <c r="E105" i="10" l="1"/>
  <c r="D107" i="10"/>
  <c r="E78" i="10"/>
  <c r="E80" i="10" s="1"/>
  <c r="F76" i="10" s="1"/>
  <c r="F102" i="10" l="1"/>
  <c r="F104" i="10" s="1"/>
  <c r="E106" i="10"/>
  <c r="F79" i="10"/>
  <c r="E87" i="10"/>
  <c r="E107" i="10" l="1"/>
  <c r="F105" i="10"/>
  <c r="F78" i="10"/>
  <c r="G102" i="10" l="1"/>
  <c r="G104" i="10" s="1"/>
  <c r="H104" i="10" s="1"/>
  <c r="I104" i="10" s="1"/>
  <c r="J104" i="10" s="1"/>
  <c r="K104" i="10" s="1"/>
  <c r="L104" i="10" s="1"/>
  <c r="M104" i="10" s="1"/>
  <c r="N104" i="10" s="1"/>
  <c r="O104" i="10" s="1"/>
  <c r="P104" i="10" s="1"/>
  <c r="Q104" i="10" s="1"/>
  <c r="F106" i="10"/>
  <c r="F80" i="10"/>
  <c r="G76" i="10" s="1"/>
  <c r="G79" i="10" l="1"/>
  <c r="H79" i="10" s="1"/>
  <c r="I79" i="10" s="1"/>
  <c r="J79" i="10" s="1"/>
  <c r="K79" i="10" s="1"/>
  <c r="L79" i="10" s="1"/>
  <c r="M79" i="10" s="1"/>
  <c r="N79" i="10" s="1"/>
  <c r="O79" i="10" s="1"/>
  <c r="P79" i="10" s="1"/>
  <c r="Q79" i="10" s="1"/>
  <c r="F87" i="10"/>
  <c r="F107" i="10" l="1"/>
  <c r="G105" i="10"/>
  <c r="G106" i="10" s="1"/>
  <c r="G78" i="10"/>
  <c r="H105" i="10" l="1"/>
  <c r="H106" i="10" s="1"/>
  <c r="H78" i="10"/>
  <c r="G80" i="10"/>
  <c r="G87" i="10" s="1"/>
  <c r="I105" i="10" l="1"/>
  <c r="I106" i="10" s="1"/>
  <c r="H80" i="10"/>
  <c r="G107" i="10"/>
  <c r="J105" i="10" l="1"/>
  <c r="J106" i="10" s="1"/>
  <c r="I78" i="10"/>
  <c r="H87" i="10"/>
  <c r="I80" i="10"/>
  <c r="H107" i="10" l="1"/>
  <c r="K105" i="10"/>
  <c r="K106" i="10" s="1"/>
  <c r="J78" i="10"/>
  <c r="I87" i="10"/>
  <c r="J80" i="10"/>
  <c r="I107" i="10" l="1"/>
  <c r="L105" i="10"/>
  <c r="L106" i="10" s="1"/>
  <c r="K78" i="10"/>
  <c r="K80" i="10" s="1"/>
  <c r="J87" i="10"/>
  <c r="J107" i="10" l="1"/>
  <c r="M105" i="10"/>
  <c r="M106" i="10" s="1"/>
  <c r="L78" i="10"/>
  <c r="K87" i="10"/>
  <c r="L80" i="10"/>
  <c r="K107" i="10" l="1"/>
  <c r="N105" i="10"/>
  <c r="N106" i="10" s="1"/>
  <c r="M78" i="10"/>
  <c r="L87" i="10"/>
  <c r="M80" i="10"/>
  <c r="L107" i="10" l="1"/>
  <c r="O105" i="10"/>
  <c r="O106" i="10" s="1"/>
  <c r="N78" i="10"/>
  <c r="M87" i="10"/>
  <c r="N80" i="10"/>
  <c r="M107" i="10" l="1"/>
  <c r="Q105" i="10"/>
  <c r="Q106" i="10" s="1"/>
  <c r="P105" i="10"/>
  <c r="P106" i="10" s="1"/>
  <c r="O78" i="10"/>
  <c r="N87" i="10"/>
  <c r="O80" i="10"/>
  <c r="N107" i="10" l="1"/>
  <c r="O87" i="10"/>
  <c r="O107" i="10"/>
  <c r="P78" i="10" l="1"/>
  <c r="P80" i="10" l="1"/>
  <c r="P87" i="10" s="1"/>
  <c r="P107" i="10" l="1"/>
  <c r="Q78" i="10" l="1"/>
  <c r="Q80" i="10" s="1"/>
  <c r="Q87" i="10" s="1"/>
  <c r="B88" i="10" s="1"/>
  <c r="Q107" i="10" l="1"/>
  <c r="B108" i="10" l="1"/>
  <c r="B116" i="10" s="1"/>
  <c r="B118" i="10" l="1"/>
  <c r="B117" i="10"/>
</calcChain>
</file>

<file path=xl/sharedStrings.xml><?xml version="1.0" encoding="utf-8"?>
<sst xmlns="http://schemas.openxmlformats.org/spreadsheetml/2006/main" count="10155" uniqueCount="325">
  <si>
    <t>Ausgrid’s 2024-29 Revised Proposal</t>
  </si>
  <si>
    <t>Attachment 5.5.3: Climate Resilience Model 3 - LV Spreader Bars</t>
  </si>
  <si>
    <t>Climate Resilience Program - Low Voltage Spreader Bars</t>
  </si>
  <si>
    <t xml:space="preserve">Purpose </t>
  </si>
  <si>
    <t>This is a top-down model used to determine the effectiveness of investment in spreader bars in mitigating wind related risk on the low voltage network.</t>
  </si>
  <si>
    <t xml:space="preserve">Summary of outputs </t>
  </si>
  <si>
    <t>This is the model outputs as used in the business case. It is from tab - 'Model(as used)'</t>
  </si>
  <si>
    <t xml:space="preserve">Option A </t>
  </si>
  <si>
    <t>Option B</t>
  </si>
  <si>
    <t>Option C</t>
  </si>
  <si>
    <t xml:space="preserve">Base Case </t>
  </si>
  <si>
    <t xml:space="preserve">Consider LV Risk in Isolation of Event Response </t>
  </si>
  <si>
    <t>Consider LV Risk integrated with event response</t>
  </si>
  <si>
    <t>Number of spreaders</t>
  </si>
  <si>
    <t>5y project cost</t>
  </si>
  <si>
    <t>5y project benefit</t>
  </si>
  <si>
    <t>NPV</t>
  </si>
  <si>
    <t>BCR</t>
  </si>
  <si>
    <t>About the options</t>
  </si>
  <si>
    <t>Description</t>
  </si>
  <si>
    <t xml:space="preserve">This is Business as usual case with no additional spreader bars, but considers context of other replacement programs. </t>
  </si>
  <si>
    <t xml:space="preserve">The current baseline risk to the Low Voltage Network is grown at the rate of climate growth, adjusting for benefits that might be delivered by other programs. We seek to maintain current risk (ie only adjust for the growth in risk). </t>
  </si>
  <si>
    <r>
      <t xml:space="preserve">We consider both the LV climate risk growth and the impact that the LV Network has on Ausgrid’s major event response process. We are staging HV network investments across our whole network over twenty years, and therefore won’t have initially invested everywhere there is increasing climate risk for customers. With targeted deployment of additional spreader bars through a one off (one period only) investment on the LV network, Ausgrid can manage outage response time for customers. This will maintain safety for customers at the onset of a major event, bring forward HV repair, and reduce the impact of crew fatigue management constraints as the event progresses. This option seeks to </t>
    </r>
    <r>
      <rPr>
        <i/>
        <sz val="11"/>
        <color theme="1"/>
        <rFont val="Arial"/>
        <family val="2"/>
      </rPr>
      <t>maintain outcomes overall</t>
    </r>
    <r>
      <rPr>
        <sz val="11"/>
        <color theme="1"/>
        <rFont val="Arial"/>
        <family val="2"/>
      </rPr>
      <t xml:space="preserve"> for customers. </t>
    </r>
  </si>
  <si>
    <t xml:space="preserve">Step  1 - Gather Network Data </t>
  </si>
  <si>
    <t>Assumptions</t>
  </si>
  <si>
    <t xml:space="preserve">Value </t>
  </si>
  <si>
    <t xml:space="preserve">Source or Reasoning </t>
  </si>
  <si>
    <t>Bare spreader length (BF)</t>
  </si>
  <si>
    <t>(km)</t>
  </si>
  <si>
    <t xml:space="preserve">From LV_MAINS_SUMMARY tab </t>
  </si>
  <si>
    <t>Bare spreader spans (BF)</t>
  </si>
  <si>
    <t>(span count)</t>
  </si>
  <si>
    <t>Bare spreader length (non BF)</t>
  </si>
  <si>
    <t>Bare spreader spans (non BF)</t>
  </si>
  <si>
    <t>Bare spreader penetration (BF)</t>
  </si>
  <si>
    <t>Significant work has been put into ensuring high penetration of spreader bars in bushfire areas.</t>
  </si>
  <si>
    <t>Bare spreader penetration (non BF)</t>
  </si>
  <si>
    <t>Upper limit of estimate - Non-bushfire areas have significantly lower spreader penetration.</t>
  </si>
  <si>
    <t>Average span length</t>
  </si>
  <si>
    <t>Replacement Program (Bare to ABC) km per annum</t>
  </si>
  <si>
    <t>Total LV spans and number of spreaders will decrease each year as mains are reactively replaced by Aerial Bundled Cable (ABC) that no longer requires spreaders.</t>
  </si>
  <si>
    <t>Replacement spans per annum</t>
  </si>
  <si>
    <t>Forecast information</t>
  </si>
  <si>
    <t>Cost to install per spreader</t>
  </si>
  <si>
    <t xml:space="preserve">Based on Reactive Actual Rate </t>
  </si>
  <si>
    <t>Efficiency of installing multiple spreader</t>
  </si>
  <si>
    <t>Reduced unit rate based on efficiency of bundling work.</t>
  </si>
  <si>
    <t>Spreaders per span</t>
  </si>
  <si>
    <t>Most LV spans only require one spreader bar</t>
  </si>
  <si>
    <t>WACC</t>
  </si>
  <si>
    <t>As per rest of the submission</t>
  </si>
  <si>
    <t>Cost to plan and identify missing spans</t>
  </si>
  <si>
    <t>1/5 FTE x 5 years</t>
  </si>
  <si>
    <t>Planning Costs (1/5 of an FTE per annum)</t>
  </si>
  <si>
    <t xml:space="preserve">Calculated </t>
  </si>
  <si>
    <t>Risk Growth Rate</t>
  </si>
  <si>
    <t>Based on climate data in End-to-End model</t>
  </si>
  <si>
    <t xml:space="preserve">Determine the Baseline risk </t>
  </si>
  <si>
    <t>Percentage of LV Component</t>
  </si>
  <si>
    <t>Annual total risk on all spans</t>
  </si>
  <si>
    <t>Total number of spans</t>
  </si>
  <si>
    <t>Total number of spans that do not have spreaders</t>
  </si>
  <si>
    <t>Spreader penetration</t>
  </si>
  <si>
    <t>Baseline risk (assuming no spreaders)</t>
  </si>
  <si>
    <t xml:space="preserve">Step  2 - Adjust the low voltage network risk for other programs </t>
  </si>
  <si>
    <t>Baseline (assuming existing spreaders and replacement program)</t>
  </si>
  <si>
    <t>Year</t>
  </si>
  <si>
    <t>FY25</t>
  </si>
  <si>
    <t>FY26</t>
  </si>
  <si>
    <t>FY27</t>
  </si>
  <si>
    <t>FY28</t>
  </si>
  <si>
    <t>FY29</t>
  </si>
  <si>
    <t>FY30</t>
  </si>
  <si>
    <t>FY31</t>
  </si>
  <si>
    <t>FY32</t>
  </si>
  <si>
    <t>FY33</t>
  </si>
  <si>
    <t>FY34</t>
  </si>
  <si>
    <t>FY35</t>
  </si>
  <si>
    <t>FY36</t>
  </si>
  <si>
    <t>FY37</t>
  </si>
  <si>
    <t>FY38</t>
  </si>
  <si>
    <t>FY39</t>
  </si>
  <si>
    <t>Program Year</t>
  </si>
  <si>
    <t>Annual span replacement with ABC</t>
  </si>
  <si>
    <t>Annual span replacement with ABC that have spreaders</t>
  </si>
  <si>
    <t>Number of spans of OH bare mains</t>
  </si>
  <si>
    <t>Number of spans with no spreaders</t>
  </si>
  <si>
    <t>Number of spans with spreaders</t>
  </si>
  <si>
    <t>Baseline spreader penetration</t>
  </si>
  <si>
    <t>Step  3 - Calculate the risk, and apply climate change risk growth</t>
  </si>
  <si>
    <t>Baseline Risk (assuming existing spreaders)</t>
  </si>
  <si>
    <t>Cumulative change in Risk</t>
  </si>
  <si>
    <t>NPV Risk reduction</t>
  </si>
  <si>
    <t xml:space="preserve">Step  4 - Input Options Data - User can test the impact of adding spreader bars to the low voltage network </t>
  </si>
  <si>
    <t xml:space="preserve">Spreader Bars/Year  </t>
  </si>
  <si>
    <t xml:space="preserve">Total for  the Reg Period </t>
  </si>
  <si>
    <t>Enter the number of spreader bars to invest in</t>
  </si>
  <si>
    <t>Step  5 - Calculate Cost and Benefits - This is calculated for the number of spreader bars added in step 4</t>
  </si>
  <si>
    <t>Risk Reduction by adding spreader bars is calculated</t>
  </si>
  <si>
    <t>Annual span with no spreader reduction</t>
  </si>
  <si>
    <t>Remaining Risk (after new spreaders)</t>
  </si>
  <si>
    <t xml:space="preserve">Summary for the FY25-29 Regulatory Period </t>
  </si>
  <si>
    <t>Annual spreader cost</t>
  </si>
  <si>
    <t>Annual planning cost</t>
  </si>
  <si>
    <t>Annual total cost</t>
  </si>
  <si>
    <t>Percent of Total Events by Asset and Trigger</t>
  </si>
  <si>
    <t>LV EVENTS for MEDs only</t>
  </si>
  <si>
    <t>Percent of Total Events by Trigger</t>
  </si>
  <si>
    <t>event_trigger_super_group</t>
  </si>
  <si>
    <t>3rd Party Impact</t>
  </si>
  <si>
    <t>Adverse Weather/Environment</t>
  </si>
  <si>
    <t>Animal</t>
  </si>
  <si>
    <t>Customer Installation</t>
  </si>
  <si>
    <t>Equipment Failure</t>
  </si>
  <si>
    <t>OTHER - REFER COMMENTS</t>
  </si>
  <si>
    <t>Self Clearing Trigger</t>
  </si>
  <si>
    <t>UNKNOWN</t>
  </si>
  <si>
    <t>Unknown (CASS)</t>
  </si>
  <si>
    <t>Utility Process Issue</t>
  </si>
  <si>
    <t>Vegetation</t>
  </si>
  <si>
    <t>event_asset_at_fault</t>
  </si>
  <si>
    <t>3rd Party Asset</t>
  </si>
  <si>
    <t>Air Break Switch</t>
  </si>
  <si>
    <t>BOND OR HIGH RESISTANCE</t>
  </si>
  <si>
    <t>BUSBAR PROTECTION RELAY</t>
  </si>
  <si>
    <t>Bond</t>
  </si>
  <si>
    <t>Busbar</t>
  </si>
  <si>
    <t>CABLE CONNECTION</t>
  </si>
  <si>
    <t>CROSS-ARM</t>
  </si>
  <si>
    <t>Circuit Breaker</t>
  </si>
  <si>
    <t>Cross arm</t>
  </si>
  <si>
    <t>DC Not Transformer</t>
  </si>
  <si>
    <t>DC Transformer</t>
  </si>
  <si>
    <t>DC-PT Not Transformer</t>
  </si>
  <si>
    <t>DC-PT Transformer</t>
  </si>
  <si>
    <t>DISTRIBUTION PILLAR</t>
  </si>
  <si>
    <t>Feeder/Distributor O/H</t>
  </si>
  <si>
    <t>Feeder/Distributor U/G</t>
  </si>
  <si>
    <t>Fuse</t>
  </si>
  <si>
    <t>Fuse Assembly</t>
  </si>
  <si>
    <t>Insulator</t>
  </si>
  <si>
    <t>Joint</t>
  </si>
  <si>
    <t>LV DISTRIBUTION BOARD</t>
  </si>
  <si>
    <t>LV DISTRIBUTION CABLE</t>
  </si>
  <si>
    <t>LV DISTRIBUTOR CABLE</t>
  </si>
  <si>
    <t>LV DISTRIBUTOR LINK</t>
  </si>
  <si>
    <t>LV FUSE LINK</t>
  </si>
  <si>
    <t>O/H Conductor ABC</t>
  </si>
  <si>
    <t>O/H Conductor Bare</t>
  </si>
  <si>
    <t>O/H Conductor Insulated</t>
  </si>
  <si>
    <t>O/H Conductor Unknown</t>
  </si>
  <si>
    <t>O/H Link</t>
  </si>
  <si>
    <t>OH CONDUCTOR</t>
  </si>
  <si>
    <t>POLE</t>
  </si>
  <si>
    <t>Pillar</t>
  </si>
  <si>
    <t>Pole</t>
  </si>
  <si>
    <t>SUPPORT INSULATOR</t>
  </si>
  <si>
    <t>Streetlighting Hardware</t>
  </si>
  <si>
    <t>U/G Cable</t>
  </si>
  <si>
    <t>U/G Link</t>
  </si>
  <si>
    <t>UGOH</t>
  </si>
  <si>
    <t>UNDERGROUND LINKBOX</t>
  </si>
  <si>
    <t>ZONE TRANSFORMER</t>
  </si>
  <si>
    <t xml:space="preserve">Outputs </t>
  </si>
  <si>
    <t>Estimated % of Events for Adverse Weather and Self Clearing</t>
  </si>
  <si>
    <t>LIFECYCLE_STATUS</t>
  </si>
  <si>
    <t>COMM</t>
  </si>
  <si>
    <t>GIS_STATUS</t>
  </si>
  <si>
    <t>in service</t>
  </si>
  <si>
    <t>Length (km)</t>
  </si>
  <si>
    <t>Number of spans</t>
  </si>
  <si>
    <t>MODEL_SHORT_NAME_REF</t>
  </si>
  <si>
    <t>LGA_NAME</t>
  </si>
  <si>
    <t>CONDUCTOR_TYPE</t>
  </si>
  <si>
    <t>INSULATION_TYPE</t>
  </si>
  <si>
    <t>BARE_VS_COVERED</t>
  </si>
  <si>
    <t>BUSHFIRE_CATEGORY</t>
  </si>
  <si>
    <t>BUSHFIRE_CATEGORY_2022</t>
  </si>
  <si>
    <t>BUSHFIRE_VS_NOT_BUSHFIRE_2022</t>
  </si>
  <si>
    <t>Sum of ASSET_LENGTH</t>
  </si>
  <si>
    <t>Count of ASSET_ID</t>
  </si>
  <si>
    <t>Average span length (m)</t>
  </si>
  <si>
    <t>Sum of Sum of ASSET_LENGTH</t>
  </si>
  <si>
    <t>Sum of Count of ASSET_ID</t>
  </si>
  <si>
    <t>Overhead Mains - LV</t>
  </si>
  <si>
    <t>ASHFIELD</t>
  </si>
  <si>
    <t>ALUMINIUM</t>
  </si>
  <si>
    <t>BARE</t>
  </si>
  <si>
    <t>not in bushfire</t>
  </si>
  <si>
    <t>NOT IN BUSHFIRE</t>
  </si>
  <si>
    <t>BUSHFIRE</t>
  </si>
  <si>
    <t>COPPER</t>
  </si>
  <si>
    <t>COVERED</t>
  </si>
  <si>
    <t>LV_ABC</t>
  </si>
  <si>
    <t>XLPE</t>
  </si>
  <si>
    <t>PVC</t>
  </si>
  <si>
    <t>PVC_BUNDLE</t>
  </si>
  <si>
    <t>Grand Total</t>
  </si>
  <si>
    <t>PVC_SINGLE</t>
  </si>
  <si>
    <t>AUBURN</t>
  </si>
  <si>
    <t>BANKSTOWN</t>
  </si>
  <si>
    <t>buffer</t>
  </si>
  <si>
    <t>vegetation category 1</t>
  </si>
  <si>
    <t>ACSR</t>
  </si>
  <si>
    <t>TWIN_TWIST</t>
  </si>
  <si>
    <t>CONSAC</t>
  </si>
  <si>
    <t>BOTANY BAY</t>
  </si>
  <si>
    <t>BURWOOD</t>
  </si>
  <si>
    <t>XLPE_CONC_N</t>
  </si>
  <si>
    <t>XLPE_SAC</t>
  </si>
  <si>
    <t>CANADA BAY</t>
  </si>
  <si>
    <t>CANTERBURY</t>
  </si>
  <si>
    <t>CESSNOCK</t>
  </si>
  <si>
    <t>vegetation category 3</t>
  </si>
  <si>
    <t>vegetation category 2</t>
  </si>
  <si>
    <t>DUNGOG</t>
  </si>
  <si>
    <t>GOSFORD</t>
  </si>
  <si>
    <t>HAWKESBURY</t>
  </si>
  <si>
    <t>HORNSBY</t>
  </si>
  <si>
    <t>HUNTERS HILL</t>
  </si>
  <si>
    <t>HURSTVILLE</t>
  </si>
  <si>
    <t>KOGARAH</t>
  </si>
  <si>
    <t>KU-RING-GAI</t>
  </si>
  <si>
    <t>LAKE MACQUARIE</t>
  </si>
  <si>
    <t>LANE COVE</t>
  </si>
  <si>
    <t>LEICHHARDT</t>
  </si>
  <si>
    <t>MAITLAND</t>
  </si>
  <si>
    <t>MANLY</t>
  </si>
  <si>
    <t>MARRICKVILLE</t>
  </si>
  <si>
    <t>MID-WESTERN REGIONAL</t>
  </si>
  <si>
    <t>MOSMAN</t>
  </si>
  <si>
    <t>MUSWELLBROOK</t>
  </si>
  <si>
    <t>NEWCASTLE</t>
  </si>
  <si>
    <t>NORTH SYDNEY</t>
  </si>
  <si>
    <t>PARRAMATTA</t>
  </si>
  <si>
    <t>PITTWATER</t>
  </si>
  <si>
    <t>PORT STEPHENS</t>
  </si>
  <si>
    <t>RANDWICK</t>
  </si>
  <si>
    <t>ROCKDALE</t>
  </si>
  <si>
    <t>RYDE</t>
  </si>
  <si>
    <t>SINGLETON</t>
  </si>
  <si>
    <t>STRATHFIELD</t>
  </si>
  <si>
    <t>SUTHERLAND</t>
  </si>
  <si>
    <t>SYDNEY</t>
  </si>
  <si>
    <t>THE HILLS SHIRE</t>
  </si>
  <si>
    <t>UPPER HUNTER</t>
  </si>
  <si>
    <t>WARRINGAH</t>
  </si>
  <si>
    <t>WAVERLEY</t>
  </si>
  <si>
    <t>WILLOUGHBY</t>
  </si>
  <si>
    <t>WOOLLAHRA</t>
  </si>
  <si>
    <t>WYONG</t>
  </si>
  <si>
    <t>ASHFIELD Total</t>
  </si>
  <si>
    <t>AUBURN Total</t>
  </si>
  <si>
    <t>BANKSTOWN Total</t>
  </si>
  <si>
    <t>BOTANY BAY Total</t>
  </si>
  <si>
    <t>BURWOOD Total</t>
  </si>
  <si>
    <t>CANADA BAY Total</t>
  </si>
  <si>
    <t>CANTERBURY Total</t>
  </si>
  <si>
    <t>CESSNOCK Total</t>
  </si>
  <si>
    <t>DUNGOG Total</t>
  </si>
  <si>
    <t>GOSFORD Total</t>
  </si>
  <si>
    <t>HAWKESBURY Total</t>
  </si>
  <si>
    <t>HORNSBY Total</t>
  </si>
  <si>
    <t>HUNTERS HILL Total</t>
  </si>
  <si>
    <t>HURSTVILLE Total</t>
  </si>
  <si>
    <t>KOGARAH Total</t>
  </si>
  <si>
    <t>KU-RING-GAI Total</t>
  </si>
  <si>
    <t>LAKE MACQUARIE Total</t>
  </si>
  <si>
    <t>LANE COVE Total</t>
  </si>
  <si>
    <t>LEICHHARDT Total</t>
  </si>
  <si>
    <t>MAITLAND Total</t>
  </si>
  <si>
    <t>MANLY Total</t>
  </si>
  <si>
    <t>MARRICKVILLE Total</t>
  </si>
  <si>
    <t>MID-WESTERN REGIONAL Total</t>
  </si>
  <si>
    <t>MOSMAN Total</t>
  </si>
  <si>
    <t>MUSWELLBROOK Total</t>
  </si>
  <si>
    <t>NEWCASTLE Total</t>
  </si>
  <si>
    <t>NORTH SYDNEY Total</t>
  </si>
  <si>
    <t>PARRAMATTA Total</t>
  </si>
  <si>
    <t>PITTWATER Total</t>
  </si>
  <si>
    <t>PORT STEPHENS Total</t>
  </si>
  <si>
    <t>RANDWICK Total</t>
  </si>
  <si>
    <t>ROCKDALE Total</t>
  </si>
  <si>
    <t>RYDE Total</t>
  </si>
  <si>
    <t>SINGLETON Total</t>
  </si>
  <si>
    <t>STRATHFIELD Total</t>
  </si>
  <si>
    <t>SUTHERLAND Total</t>
  </si>
  <si>
    <t>SYDNEY Total</t>
  </si>
  <si>
    <t>THE HILLS SHIRE Total</t>
  </si>
  <si>
    <t>UPPER HUNTER Total</t>
  </si>
  <si>
    <t>WARRINGAH Total</t>
  </si>
  <si>
    <t>WAVERLEY Total</t>
  </si>
  <si>
    <t>WILLOUGHBY Total</t>
  </si>
  <si>
    <t>WOOLLAHRA Total</t>
  </si>
  <si>
    <t>WYONG Total</t>
  </si>
  <si>
    <t>(All)</t>
  </si>
  <si>
    <t>LGA</t>
  </si>
  <si>
    <t>Bushfire</t>
  </si>
  <si>
    <t>Not Bushfire</t>
  </si>
  <si>
    <t>Bushfire Zone (%)</t>
  </si>
  <si>
    <t>Total length (km)</t>
  </si>
  <si>
    <t>Region</t>
  </si>
  <si>
    <t>SAIDI for climate MEDs (mins/yr)</t>
  </si>
  <si>
    <t>Sum of SAIDI for climate MEDs (mins/yr)</t>
  </si>
  <si>
    <t>Mid</t>
  </si>
  <si>
    <t>Coastal</t>
  </si>
  <si>
    <t>Inland</t>
  </si>
  <si>
    <t>inland</t>
  </si>
  <si>
    <t>coastal</t>
  </si>
  <si>
    <t>Effectiveness of spreader for wind</t>
  </si>
  <si>
    <t>Effectiveness of spreader for veg</t>
  </si>
  <si>
    <t>Wind risk component</t>
  </si>
  <si>
    <t>Veg risk component</t>
  </si>
  <si>
    <t>Estimated % of Events for Veg</t>
  </si>
  <si>
    <t>Total Risk</t>
  </si>
  <si>
    <t>Risk Effectiveness</t>
  </si>
  <si>
    <t>Wind effectiveness</t>
  </si>
  <si>
    <t>Veg Effectiveness</t>
  </si>
  <si>
    <t>Weighted risk effectiveness</t>
  </si>
  <si>
    <t>Wind component</t>
  </si>
  <si>
    <t>Veg component</t>
  </si>
  <si>
    <t>LV component of climate risk</t>
  </si>
  <si>
    <t>LV VoEUSE calculated from sum of event CMIs from climate event days</t>
  </si>
  <si>
    <t>Spreader bars reduce the risk of interruptions due to wind</t>
  </si>
  <si>
    <t>Spreader bars reduce the risk of interruptions due to vegetation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</si>
</sst>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_-&quot;$&quot;* #,##0_-;\-&quot;$&quot;* #,##0_-;_-&quot;$&quot;* &quot;-&quot;??_-;_-@_-"/>
    <numFmt numFmtId="165" formatCode="_-* #,##0_-;\-* #,##0_-;_-* &quot;-&quot;??_-;_-@_-"/>
    <numFmt numFmtId="166" formatCode="0.000"/>
    <numFmt numFmtId="167" formatCode="_-* #,##0.000_-;\-* #,##0.000_-;_-* &quot;-&quot;??_-;_-@_-"/>
    <numFmt numFmtId="168" formatCode="_-* #,##0.0_-;\-* #,##0.0_-;_-* &quot;-&quot;??_-;_-@_-"/>
    <numFmt numFmtId="169" formatCode="[$-C09]d\ mmmm\ yyyy;@"/>
    <numFmt numFmtId="170" formatCode="&quot;$&quot;#,##0"/>
  </numFmts>
  <fonts count="25"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b/>
      <sz val="11"/>
      <color rgb="FF3F3F3F"/>
      <name val="Arial"/>
      <family val="2"/>
    </font>
    <font>
      <b/>
      <sz val="11"/>
      <color theme="1"/>
      <name val="Calibri"/>
      <family val="2"/>
      <scheme val="minor"/>
    </font>
    <font>
      <sz val="11"/>
      <color rgb="FF808080"/>
      <name val="Arial"/>
      <family val="2"/>
    </font>
    <font>
      <b/>
      <sz val="11"/>
      <name val="Calibri"/>
      <family val="2"/>
      <scheme val="minor"/>
    </font>
    <font>
      <sz val="11"/>
      <name val="Calibri"/>
      <family val="2"/>
      <scheme val="minor"/>
    </font>
    <font>
      <sz val="11"/>
      <color rgb="FF3F3F3F"/>
      <name val="Arial"/>
      <family val="2"/>
    </font>
    <font>
      <b/>
      <sz val="11"/>
      <color rgb="FFFFFFFF"/>
      <name val="Calibri"/>
      <family val="2"/>
    </font>
    <font>
      <sz val="11"/>
      <color rgb="FF000000"/>
      <name val="Calibri"/>
      <family val="2"/>
    </font>
    <font>
      <b/>
      <sz val="20"/>
      <color rgb="FF002060"/>
      <name val="Arial"/>
      <family val="2"/>
    </font>
    <font>
      <sz val="14"/>
      <color rgb="FF0070C0"/>
      <name val="Arial"/>
      <family val="2"/>
    </font>
    <font>
      <sz val="9"/>
      <color theme="1"/>
      <name val="Arial"/>
      <family val="2"/>
    </font>
    <font>
      <sz val="8"/>
      <name val="Calibri"/>
      <family val="2"/>
      <scheme val="minor"/>
    </font>
    <font>
      <b/>
      <sz val="16"/>
      <color theme="0"/>
      <name val="Arial"/>
      <family val="2"/>
    </font>
    <font>
      <sz val="11"/>
      <name val="Arial"/>
      <family val="2"/>
    </font>
    <font>
      <b/>
      <sz val="11"/>
      <color rgb="FF6BBC82"/>
      <name val="Arial"/>
      <family val="2"/>
    </font>
    <font>
      <b/>
      <sz val="11"/>
      <name val="Arial"/>
      <family val="2"/>
    </font>
    <font>
      <b/>
      <sz val="11"/>
      <color theme="9"/>
      <name val="Calibri"/>
      <family val="2"/>
      <scheme val="minor"/>
    </font>
    <font>
      <b/>
      <sz val="14"/>
      <name val="Arial Black"/>
      <family val="2"/>
    </font>
    <font>
      <i/>
      <sz val="11"/>
      <color theme="1"/>
      <name val="Arial"/>
      <family val="2"/>
    </font>
    <font>
      <sz val="11"/>
      <color rgb="FFFF0000"/>
      <name val="Calibri"/>
      <family val="2"/>
      <scheme val="minor"/>
    </font>
    <font>
      <sz val="11"/>
      <color theme="1"/>
      <name val="Arial"/>
      <family val="2"/>
    </font>
  </fonts>
  <fills count="15">
    <fill>
      <patternFill patternType="none"/>
    </fill>
    <fill>
      <patternFill patternType="gray125"/>
    </fill>
    <fill>
      <patternFill patternType="solid">
        <fgColor rgb="FFF2F2F2"/>
      </patternFill>
    </fill>
    <fill>
      <patternFill patternType="solid">
        <fgColor theme="2"/>
        <bgColor indexed="6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0"/>
        <bgColor indexed="64"/>
      </patternFill>
    </fill>
    <fill>
      <patternFill patternType="solid">
        <fgColor rgb="FF4472C4"/>
        <bgColor rgb="FF4472C4"/>
      </patternFill>
    </fill>
    <fill>
      <patternFill patternType="solid">
        <fgColor rgb="FFD9E1F2"/>
        <bgColor rgb="FFD9E1F2"/>
      </patternFill>
    </fill>
    <fill>
      <patternFill patternType="solid">
        <fgColor theme="0" tint="-0.14999847407452621"/>
        <bgColor indexed="64"/>
      </patternFill>
    </fill>
    <fill>
      <patternFill patternType="solid">
        <fgColor rgb="FF90BF44"/>
        <bgColor indexed="64"/>
      </patternFill>
    </fill>
    <fill>
      <patternFill patternType="solid">
        <fgColor rgb="FFE4EFD1"/>
        <bgColor indexed="64"/>
      </patternFill>
    </fill>
    <fill>
      <patternFill patternType="solid">
        <fgColor rgb="FF90BF44"/>
        <bgColor rgb="FF90BF44"/>
      </patternFill>
    </fill>
    <fill>
      <patternFill patternType="solid">
        <fgColor theme="0" tint="-4.9989318521683403E-2"/>
        <bgColor indexed="64"/>
      </patternFill>
    </fill>
    <fill>
      <patternFill patternType="solid">
        <fgColor theme="0"/>
        <bgColor theme="4" tint="0.79998168889431442"/>
      </patternFill>
    </fill>
  </fills>
  <borders count="21">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style="thin">
        <color rgb="FF8EA9DB"/>
      </top>
      <bottom style="thin">
        <color rgb="FF8EA9D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
      <left/>
      <right/>
      <top style="medium">
        <color rgb="FF3F3F3F"/>
      </top>
      <bottom style="medium">
        <color rgb="FF3F3F3F"/>
      </bottom>
      <diagonal/>
    </border>
    <border>
      <left/>
      <right/>
      <top style="thin">
        <color rgb="FF3F3F3F"/>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54">
    <xf numFmtId="0" fontId="0" fillId="0" borderId="0" xfId="0"/>
    <xf numFmtId="0" fontId="2" fillId="0" borderId="0" xfId="0" applyFont="1"/>
    <xf numFmtId="0" fontId="3" fillId="0" borderId="0" xfId="0" applyFont="1"/>
    <xf numFmtId="44" fontId="2" fillId="0" borderId="0" xfId="0" applyNumberFormat="1" applyFont="1" applyAlignment="1">
      <alignment horizontal="center"/>
    </xf>
    <xf numFmtId="0" fontId="2" fillId="0" borderId="0" xfId="0" applyFont="1" applyAlignment="1">
      <alignment horizontal="left"/>
    </xf>
    <xf numFmtId="0" fontId="5" fillId="0" borderId="0" xfId="0" applyFont="1"/>
    <xf numFmtId="9" fontId="2" fillId="0" borderId="0" xfId="0" applyNumberFormat="1" applyFont="1"/>
    <xf numFmtId="43" fontId="0" fillId="0" borderId="0" xfId="0" applyNumberFormat="1"/>
    <xf numFmtId="6" fontId="2" fillId="0" borderId="0" xfId="0" applyNumberFormat="1" applyFont="1"/>
    <xf numFmtId="44" fontId="2" fillId="0" borderId="0" xfId="0" applyNumberFormat="1" applyFont="1"/>
    <xf numFmtId="0" fontId="6" fillId="0" borderId="0" xfId="0" applyFont="1"/>
    <xf numFmtId="164" fontId="4" fillId="2" borderId="1" xfId="1" applyNumberFormat="1" applyFont="1" applyFill="1" applyBorder="1" applyAlignment="1">
      <alignment horizontal="center"/>
    </xf>
    <xf numFmtId="10" fontId="0" fillId="0" borderId="0" xfId="0" applyNumberFormat="1"/>
    <xf numFmtId="43" fontId="2" fillId="0" borderId="0" xfId="3" applyFont="1"/>
    <xf numFmtId="164" fontId="2" fillId="0" borderId="0" xfId="1" applyNumberFormat="1" applyFont="1"/>
    <xf numFmtId="0" fontId="0" fillId="0" borderId="0" xfId="0" applyAlignment="1">
      <alignment vertical="center"/>
    </xf>
    <xf numFmtId="0" fontId="0" fillId="0" borderId="2" xfId="0" applyBorder="1" applyAlignment="1">
      <alignment vertical="center"/>
    </xf>
    <xf numFmtId="0" fontId="0" fillId="5" borderId="2" xfId="0" applyFill="1" applyBorder="1" applyAlignment="1">
      <alignment vertical="center"/>
    </xf>
    <xf numFmtId="3" fontId="0" fillId="0" borderId="0" xfId="0" applyNumberFormat="1" applyAlignment="1">
      <alignment vertical="center"/>
    </xf>
    <xf numFmtId="4" fontId="0" fillId="0" borderId="0" xfId="0" applyNumberFormat="1" applyAlignment="1">
      <alignment vertical="center"/>
    </xf>
    <xf numFmtId="0" fontId="0" fillId="0" borderId="0" xfId="0" applyAlignment="1">
      <alignment horizontal="center"/>
    </xf>
    <xf numFmtId="2" fontId="0" fillId="0" borderId="0" xfId="0" applyNumberFormat="1" applyAlignment="1">
      <alignment vertical="center"/>
    </xf>
    <xf numFmtId="165" fontId="2" fillId="0" borderId="0" xfId="0" applyNumberFormat="1" applyFont="1"/>
    <xf numFmtId="166" fontId="2" fillId="0" borderId="0" xfId="0" applyNumberFormat="1" applyFont="1"/>
    <xf numFmtId="10" fontId="2" fillId="0" borderId="0" xfId="2" applyNumberFormat="1" applyFont="1"/>
    <xf numFmtId="165" fontId="2" fillId="0" borderId="0" xfId="3" applyNumberFormat="1" applyFont="1"/>
    <xf numFmtId="168" fontId="2" fillId="0" borderId="0" xfId="0" applyNumberFormat="1" applyFont="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pivotButton="1"/>
    <xf numFmtId="0" fontId="0" fillId="6" borderId="0" xfId="0" applyFill="1" applyAlignment="1">
      <alignment horizontal="center"/>
    </xf>
    <xf numFmtId="0" fontId="5" fillId="4" borderId="4" xfId="0" applyFont="1" applyFill="1" applyBorder="1" applyAlignment="1">
      <alignment horizontal="center"/>
    </xf>
    <xf numFmtId="0" fontId="10" fillId="7" borderId="14" xfId="0" applyFont="1" applyFill="1" applyBorder="1"/>
    <xf numFmtId="0" fontId="11" fillId="8" borderId="14" xfId="0" applyFont="1" applyFill="1" applyBorder="1"/>
    <xf numFmtId="0" fontId="11" fillId="0" borderId="14" xfId="0" applyFont="1" applyBorder="1"/>
    <xf numFmtId="0" fontId="13" fillId="0" borderId="0" xfId="0" applyFont="1"/>
    <xf numFmtId="164" fontId="3" fillId="0" borderId="0" xfId="1" applyNumberFormat="1" applyFont="1"/>
    <xf numFmtId="0" fontId="3" fillId="0" borderId="0" xfId="0" applyFont="1" applyAlignment="1">
      <alignment horizontal="right" vertical="center"/>
    </xf>
    <xf numFmtId="165" fontId="2" fillId="0" borderId="16" xfId="3" applyNumberFormat="1" applyFont="1" applyFill="1" applyBorder="1" applyAlignment="1">
      <alignment horizontal="right"/>
    </xf>
    <xf numFmtId="167" fontId="2" fillId="0" borderId="16" xfId="3" applyNumberFormat="1" applyFont="1" applyFill="1" applyBorder="1" applyAlignment="1">
      <alignment horizontal="right"/>
    </xf>
    <xf numFmtId="165" fontId="18" fillId="0" borderId="0" xfId="0" applyNumberFormat="1" applyFont="1"/>
    <xf numFmtId="168" fontId="18" fillId="0" borderId="0" xfId="0" applyNumberFormat="1" applyFont="1"/>
    <xf numFmtId="0" fontId="18" fillId="0" borderId="0" xfId="0" applyFont="1"/>
    <xf numFmtId="0" fontId="2" fillId="9" borderId="0" xfId="0" applyFont="1" applyFill="1"/>
    <xf numFmtId="0" fontId="3" fillId="9" borderId="0" xfId="0" applyFont="1" applyFill="1"/>
    <xf numFmtId="0" fontId="16" fillId="12" borderId="0" xfId="0" applyFont="1" applyFill="1"/>
    <xf numFmtId="0" fontId="3" fillId="0" borderId="0" xfId="0" applyFont="1" applyAlignment="1">
      <alignment horizontal="center"/>
    </xf>
    <xf numFmtId="9" fontId="2" fillId="3" borderId="16" xfId="2" applyFont="1" applyFill="1" applyBorder="1" applyAlignment="1">
      <alignment horizontal="right"/>
    </xf>
    <xf numFmtId="165" fontId="2" fillId="3" borderId="16" xfId="3" applyNumberFormat="1" applyFont="1" applyFill="1" applyBorder="1" applyAlignment="1">
      <alignment horizontal="right"/>
    </xf>
    <xf numFmtId="44" fontId="2" fillId="3" borderId="16" xfId="1" applyFont="1" applyFill="1" applyBorder="1" applyAlignment="1">
      <alignment horizontal="right"/>
    </xf>
    <xf numFmtId="0" fontId="2" fillId="3" borderId="16" xfId="1" applyNumberFormat="1" applyFont="1" applyFill="1" applyBorder="1" applyAlignment="1">
      <alignment horizontal="right"/>
    </xf>
    <xf numFmtId="10" fontId="2" fillId="3" borderId="16" xfId="2" applyNumberFormat="1" applyFont="1" applyFill="1" applyBorder="1" applyAlignment="1">
      <alignment horizontal="right"/>
    </xf>
    <xf numFmtId="0" fontId="17" fillId="6" borderId="15" xfId="0" applyFont="1" applyFill="1" applyBorder="1"/>
    <xf numFmtId="43" fontId="2" fillId="0" borderId="16" xfId="3" applyFont="1" applyFill="1" applyBorder="1" applyAlignment="1">
      <alignment horizontal="left"/>
    </xf>
    <xf numFmtId="0" fontId="2" fillId="0" borderId="16" xfId="0" applyFont="1" applyBorder="1" applyAlignment="1">
      <alignment horizontal="center"/>
    </xf>
    <xf numFmtId="0" fontId="2" fillId="0" borderId="16" xfId="0" applyFont="1" applyBorder="1"/>
    <xf numFmtId="44" fontId="2" fillId="0" borderId="16" xfId="0" applyNumberFormat="1" applyFont="1" applyBorder="1" applyAlignment="1">
      <alignment horizontal="left"/>
    </xf>
    <xf numFmtId="164" fontId="9" fillId="3" borderId="16" xfId="1" applyNumberFormat="1" applyFont="1" applyFill="1" applyBorder="1" applyAlignment="1">
      <alignment horizontal="center"/>
    </xf>
    <xf numFmtId="164" fontId="9" fillId="0" borderId="16" xfId="1" applyNumberFormat="1" applyFont="1" applyFill="1" applyBorder="1" applyAlignment="1">
      <alignment horizontal="center"/>
    </xf>
    <xf numFmtId="9" fontId="2" fillId="0" borderId="16" xfId="2" applyFont="1" applyFill="1" applyBorder="1" applyAlignment="1">
      <alignment horizontal="center"/>
    </xf>
    <xf numFmtId="9" fontId="2" fillId="0" borderId="16" xfId="0" applyNumberFormat="1" applyFont="1" applyBorder="1"/>
    <xf numFmtId="10" fontId="4" fillId="3" borderId="16" xfId="1" applyNumberFormat="1" applyFont="1" applyFill="1" applyBorder="1" applyAlignment="1">
      <alignment horizontal="right"/>
    </xf>
    <xf numFmtId="44" fontId="2" fillId="6" borderId="0" xfId="1" applyFont="1" applyFill="1" applyBorder="1" applyAlignment="1">
      <alignment horizontal="right"/>
    </xf>
    <xf numFmtId="0" fontId="17" fillId="0" borderId="16" xfId="0" applyFont="1" applyBorder="1"/>
    <xf numFmtId="0" fontId="0" fillId="6" borderId="0" xfId="0" applyFill="1"/>
    <xf numFmtId="0" fontId="5" fillId="0" borderId="16" xfId="0" applyFont="1" applyBorder="1"/>
    <xf numFmtId="43" fontId="5" fillId="0" borderId="16" xfId="3" applyFont="1" applyBorder="1"/>
    <xf numFmtId="0" fontId="0" fillId="3" borderId="16" xfId="0" applyFill="1" applyBorder="1"/>
    <xf numFmtId="0" fontId="0" fillId="6" borderId="16" xfId="0" applyFill="1" applyBorder="1"/>
    <xf numFmtId="0" fontId="0" fillId="0" borderId="16" xfId="0" applyBorder="1"/>
    <xf numFmtId="0" fontId="5" fillId="0" borderId="16" xfId="0" applyFont="1" applyBorder="1" applyAlignment="1">
      <alignment horizontal="center" vertical="top"/>
    </xf>
    <xf numFmtId="0" fontId="7" fillId="0" borderId="16" xfId="0" applyFont="1" applyBorder="1"/>
    <xf numFmtId="0" fontId="8" fillId="0" borderId="16" xfId="0" applyFont="1" applyBorder="1"/>
    <xf numFmtId="43" fontId="5" fillId="6" borderId="16" xfId="3" applyFont="1" applyFill="1" applyBorder="1"/>
    <xf numFmtId="0" fontId="0" fillId="0" borderId="16" xfId="0" applyBorder="1" applyAlignment="1">
      <alignment horizontal="center" vertical="top"/>
    </xf>
    <xf numFmtId="0" fontId="5" fillId="0" borderId="0" xfId="0" applyFont="1" applyAlignment="1">
      <alignment horizontal="left" vertical="top"/>
    </xf>
    <xf numFmtId="0" fontId="7" fillId="6" borderId="0" xfId="0" applyFont="1" applyFill="1" applyAlignment="1">
      <alignment horizontal="right" vertical="top"/>
    </xf>
    <xf numFmtId="0" fontId="0" fillId="9" borderId="0" xfId="0" applyFill="1" applyAlignment="1">
      <alignment vertical="center"/>
    </xf>
    <xf numFmtId="4" fontId="0" fillId="9" borderId="0" xfId="0" applyNumberFormat="1" applyFill="1" applyAlignment="1">
      <alignment vertical="center"/>
    </xf>
    <xf numFmtId="3" fontId="0" fillId="9" borderId="0" xfId="0" applyNumberFormat="1" applyFill="1" applyAlignment="1">
      <alignment vertical="center"/>
    </xf>
    <xf numFmtId="0" fontId="0" fillId="6" borderId="0" xfId="0" applyFill="1" applyAlignment="1">
      <alignment vertical="center"/>
    </xf>
    <xf numFmtId="4" fontId="0" fillId="6" borderId="0" xfId="0" applyNumberFormat="1" applyFill="1" applyAlignment="1">
      <alignment vertical="center"/>
    </xf>
    <xf numFmtId="3" fontId="0" fillId="6" borderId="0" xfId="0" applyNumberFormat="1" applyFill="1" applyAlignment="1">
      <alignment vertical="center"/>
    </xf>
    <xf numFmtId="10" fontId="0" fillId="6" borderId="0" xfId="0" applyNumberFormat="1" applyFill="1"/>
    <xf numFmtId="0" fontId="5" fillId="14" borderId="2" xfId="0" applyFont="1" applyFill="1" applyBorder="1" applyAlignment="1">
      <alignment vertical="center"/>
    </xf>
    <xf numFmtId="0" fontId="0" fillId="14" borderId="0" xfId="0" applyFill="1" applyAlignment="1">
      <alignment vertical="center"/>
    </xf>
    <xf numFmtId="0" fontId="0" fillId="14" borderId="3" xfId="0" applyFill="1" applyBorder="1" applyAlignment="1">
      <alignment vertical="center"/>
    </xf>
    <xf numFmtId="170" fontId="17" fillId="0" borderId="0" xfId="0" applyNumberFormat="1" applyFont="1"/>
    <xf numFmtId="1" fontId="2" fillId="0" borderId="0" xfId="0" applyNumberFormat="1" applyFont="1"/>
    <xf numFmtId="0" fontId="16" fillId="10" borderId="0" xfId="0" applyFont="1" applyFill="1"/>
    <xf numFmtId="0" fontId="16" fillId="6" borderId="0" xfId="0" applyFont="1" applyFill="1"/>
    <xf numFmtId="0" fontId="2" fillId="6" borderId="0" xfId="0" applyFont="1" applyFill="1"/>
    <xf numFmtId="9" fontId="3" fillId="0" borderId="0" xfId="0" applyNumberFormat="1" applyFont="1"/>
    <xf numFmtId="164" fontId="17" fillId="6" borderId="17" xfId="1" applyNumberFormat="1" applyFont="1" applyFill="1" applyBorder="1" applyAlignment="1">
      <alignment horizontal="center"/>
    </xf>
    <xf numFmtId="0" fontId="17" fillId="6" borderId="17" xfId="0" applyFont="1" applyFill="1" applyBorder="1"/>
    <xf numFmtId="165" fontId="17" fillId="6" borderId="17" xfId="3" applyNumberFormat="1" applyFont="1" applyFill="1" applyBorder="1" applyAlignment="1">
      <alignment horizontal="center"/>
    </xf>
    <xf numFmtId="0" fontId="17" fillId="6" borderId="20" xfId="0" applyFont="1" applyFill="1" applyBorder="1"/>
    <xf numFmtId="10" fontId="17" fillId="6" borderId="20" xfId="2" applyNumberFormat="1" applyFont="1" applyFill="1" applyBorder="1" applyAlignment="1">
      <alignment horizontal="right"/>
    </xf>
    <xf numFmtId="0" fontId="17" fillId="6" borderId="19" xfId="0" applyFont="1" applyFill="1" applyBorder="1"/>
    <xf numFmtId="164" fontId="17" fillId="6" borderId="19" xfId="1" applyNumberFormat="1" applyFont="1" applyFill="1" applyBorder="1" applyAlignment="1">
      <alignment horizontal="center"/>
    </xf>
    <xf numFmtId="0" fontId="2" fillId="6" borderId="0" xfId="0" applyFont="1" applyFill="1" applyAlignment="1">
      <alignment horizontal="right"/>
    </xf>
    <xf numFmtId="9" fontId="2" fillId="6" borderId="0" xfId="0" applyNumberFormat="1" applyFont="1" applyFill="1"/>
    <xf numFmtId="0" fontId="19" fillId="0" borderId="0" xfId="0" applyFont="1"/>
    <xf numFmtId="0" fontId="0" fillId="9" borderId="16" xfId="0" applyFill="1" applyBorder="1" applyAlignment="1">
      <alignment horizontal="center" vertical="top"/>
    </xf>
    <xf numFmtId="0" fontId="7" fillId="9" borderId="16" xfId="0" applyFont="1" applyFill="1" applyBorder="1"/>
    <xf numFmtId="0" fontId="5" fillId="9" borderId="16" xfId="0" applyFont="1" applyFill="1" applyBorder="1"/>
    <xf numFmtId="43" fontId="5" fillId="9" borderId="16" xfId="3" applyFont="1" applyFill="1" applyBorder="1"/>
    <xf numFmtId="0" fontId="0" fillId="9" borderId="16" xfId="0" applyFill="1" applyBorder="1"/>
    <xf numFmtId="0" fontId="20" fillId="0" borderId="16" xfId="0" applyFont="1" applyBorder="1" applyAlignment="1">
      <alignment horizontal="center" vertical="top"/>
    </xf>
    <xf numFmtId="0" fontId="21" fillId="0" borderId="0" xfId="0" applyFont="1"/>
    <xf numFmtId="0" fontId="3" fillId="6" borderId="0" xfId="0" applyFont="1" applyFill="1"/>
    <xf numFmtId="164" fontId="3" fillId="6" borderId="0" xfId="1" applyNumberFormat="1" applyFont="1" applyFill="1"/>
    <xf numFmtId="0" fontId="3" fillId="6" borderId="0" xfId="0" applyFont="1" applyFill="1" applyAlignment="1">
      <alignment horizontal="right" vertical="center"/>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center" wrapText="1"/>
    </xf>
    <xf numFmtId="6" fontId="2" fillId="0" borderId="16" xfId="1" applyNumberFormat="1" applyFont="1" applyBorder="1" applyAlignment="1">
      <alignment horizontal="center"/>
    </xf>
    <xf numFmtId="6" fontId="2" fillId="0" borderId="16" xfId="0" applyNumberFormat="1" applyFont="1" applyBorder="1" applyAlignment="1">
      <alignment horizontal="center"/>
    </xf>
    <xf numFmtId="2" fontId="2" fillId="0" borderId="16" xfId="0" applyNumberFormat="1" applyFont="1" applyBorder="1" applyAlignment="1">
      <alignment horizontal="center"/>
    </xf>
    <xf numFmtId="0" fontId="0" fillId="0" borderId="0" xfId="0" applyAlignment="1">
      <alignment vertical="top" wrapText="1"/>
    </xf>
    <xf numFmtId="0" fontId="2" fillId="0" borderId="0" xfId="0" applyFont="1" applyAlignment="1">
      <alignment vertical="top" wrapText="1"/>
    </xf>
    <xf numFmtId="0" fontId="5" fillId="0" borderId="0" xfId="0" applyFont="1" applyAlignment="1">
      <alignment vertical="top"/>
    </xf>
    <xf numFmtId="170" fontId="17" fillId="0" borderId="16" xfId="0" applyNumberFormat="1" applyFont="1" applyBorder="1" applyAlignment="1">
      <alignment horizontal="center"/>
    </xf>
    <xf numFmtId="170" fontId="2" fillId="0" borderId="16" xfId="1" applyNumberFormat="1" applyFont="1" applyBorder="1" applyAlignment="1">
      <alignment horizontal="center"/>
    </xf>
    <xf numFmtId="0" fontId="3" fillId="0" borderId="16" xfId="0" applyFont="1" applyBorder="1" applyAlignment="1">
      <alignment horizontal="center"/>
    </xf>
    <xf numFmtId="0" fontId="23" fillId="0" borderId="0" xfId="0" applyFont="1"/>
    <xf numFmtId="170" fontId="2" fillId="0" borderId="0" xfId="0" applyNumberFormat="1" applyFont="1"/>
    <xf numFmtId="165" fontId="3" fillId="11" borderId="18" xfId="3" applyNumberFormat="1" applyFont="1" applyFill="1" applyBorder="1"/>
    <xf numFmtId="10" fontId="0" fillId="0" borderId="0" xfId="3" applyNumberFormat="1" applyFont="1"/>
    <xf numFmtId="10" fontId="0" fillId="13" borderId="0" xfId="2" applyNumberFormat="1" applyFont="1" applyFill="1"/>
    <xf numFmtId="0" fontId="3" fillId="0" borderId="0" xfId="0" applyFont="1" applyAlignment="1">
      <alignment horizontal="left"/>
    </xf>
    <xf numFmtId="164" fontId="4" fillId="2" borderId="0" xfId="1" applyNumberFormat="1" applyFont="1" applyFill="1" applyBorder="1" applyAlignment="1">
      <alignment horizontal="center"/>
    </xf>
    <xf numFmtId="9" fontId="2" fillId="6" borderId="0" xfId="0" applyNumberFormat="1" applyFont="1" applyFill="1" applyAlignment="1">
      <alignment horizontal="right"/>
    </xf>
    <xf numFmtId="10" fontId="4" fillId="2" borderId="1" xfId="2" applyNumberFormat="1" applyFont="1" applyFill="1" applyBorder="1" applyAlignment="1">
      <alignment horizontal="right"/>
    </xf>
    <xf numFmtId="10" fontId="2" fillId="0" borderId="0" xfId="0" applyNumberFormat="1" applyFont="1"/>
    <xf numFmtId="0" fontId="24" fillId="0" borderId="0" xfId="0" applyFont="1"/>
    <xf numFmtId="0" fontId="24" fillId="6" borderId="0" xfId="0" applyFont="1" applyFill="1" applyAlignment="1">
      <alignment horizontal="right"/>
    </xf>
    <xf numFmtId="164" fontId="2" fillId="0" borderId="0" xfId="1" applyNumberFormat="1" applyFont="1" applyAlignment="1">
      <alignment horizontal="center"/>
    </xf>
    <xf numFmtId="169" fontId="14" fillId="0" borderId="0" xfId="0" applyNumberFormat="1" applyFont="1" applyAlignment="1">
      <alignment horizontal="left" vertical="center"/>
    </xf>
    <xf numFmtId="0" fontId="12" fillId="0" borderId="0" xfId="0" applyFont="1" applyAlignment="1">
      <alignment horizontal="left" vertical="top" wrapText="1"/>
    </xf>
    <xf numFmtId="0" fontId="2" fillId="0" borderId="0" xfId="0" applyFont="1" applyAlignment="1">
      <alignment horizontal="left" vertical="top" wrapText="1"/>
    </xf>
    <xf numFmtId="165" fontId="2" fillId="0" borderId="0" xfId="3" applyNumberFormat="1" applyFont="1" applyAlignment="1">
      <alignment horizontal="center"/>
    </xf>
    <xf numFmtId="0" fontId="2" fillId="0" borderId="16" xfId="0" applyFont="1" applyBorder="1" applyAlignment="1">
      <alignment horizontal="left" wrapText="1"/>
    </xf>
    <xf numFmtId="0" fontId="2" fillId="0" borderId="16" xfId="0" applyFont="1" applyBorder="1" applyAlignment="1">
      <alignment horizontal="left"/>
    </xf>
    <xf numFmtId="0" fontId="3" fillId="0" borderId="0" xfId="0" applyFont="1" applyAlignment="1">
      <alignment horizontal="left"/>
    </xf>
    <xf numFmtId="0" fontId="2" fillId="0" borderId="16" xfId="0" applyFont="1" applyBorder="1" applyAlignment="1">
      <alignment horizontal="left" vertical="center" wrapText="1"/>
    </xf>
    <xf numFmtId="0" fontId="2" fillId="0" borderId="16" xfId="0" applyFont="1" applyBorder="1" applyAlignment="1">
      <alignment horizontal="center"/>
    </xf>
  </cellXfs>
  <cellStyles count="4">
    <cellStyle name="Comma" xfId="3" builtinId="3"/>
    <cellStyle name="Currency" xfId="1" builtinId="4"/>
    <cellStyle name="Normal" xfId="0" builtinId="0"/>
    <cellStyle name="Percent" xfId="2" builtinId="5"/>
  </cellStyles>
  <dxfs count="114">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4" formatCode="#,##0.00"/>
    </dxf>
    <dxf>
      <numFmt numFmtId="3" formatCode="#,##0"/>
    </dxf>
    <dxf>
      <alignment vertical="center" indent="0"/>
    </dxf>
    <dxf>
      <alignment vertical="center" indent="0"/>
    </dxf>
    <dxf>
      <alignment vertical="center" indent="0"/>
    </dxf>
    <dxf>
      <alignment vertical="center" indent="0"/>
    </dxf>
    <dxf>
      <alignment vertical="center" indent="0"/>
    </dxf>
    <dxf>
      <alignment vertical="center" indent="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4" formatCode="#,##0.00"/>
    </dxf>
    <dxf>
      <numFmt numFmtId="3" formatCode="#,##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4" formatCode="#,##0.00"/>
    </dxf>
    <dxf>
      <numFmt numFmtId="3" formatCode="#,##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4" formatCode="#,##0.00"/>
    </dxf>
    <dxf>
      <numFmt numFmtId="3" formatCode="#,##0"/>
    </dxf>
    <dxf>
      <alignment vertical="center" indent="0"/>
    </dxf>
    <dxf>
      <alignment vertical="center" indent="0"/>
    </dxf>
    <dxf>
      <alignment vertical="center" indent="0"/>
    </dxf>
    <dxf>
      <alignment vertical="center" indent="0"/>
    </dxf>
    <dxf>
      <alignment vertical="center" indent="0"/>
    </dxf>
    <dxf>
      <alignment vertical="center" indent="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4" formatCode="#,##0.00"/>
    </dxf>
    <dxf>
      <numFmt numFmtId="3" formatCode="#,##0"/>
    </dxf>
    <dxf>
      <alignment vertical="center" indent="0"/>
    </dxf>
    <dxf>
      <alignment vertical="center" indent="0"/>
    </dxf>
    <dxf>
      <alignment vertical="center" indent="0"/>
    </dxf>
    <dxf>
      <alignment vertical="center" indent="0"/>
    </dxf>
    <dxf>
      <alignment vertical="center" indent="0"/>
    </dxf>
  </dxfs>
  <tableStyles count="0" defaultTableStyle="TableStyleMedium2" defaultPivotStyle="PivotStyleLight16"/>
  <colors>
    <mruColors>
      <color rgb="FF90BF44"/>
      <color rgb="FF229BD2"/>
      <color rgb="FFE4EFD1"/>
      <color rgb="FF6BBC82"/>
      <color rgb="FF5EB6A7"/>
      <color rgb="FF45AB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9525</xdr:colOff>
      <xdr:row>38</xdr:row>
      <xdr:rowOff>125189</xdr:rowOff>
    </xdr:from>
    <xdr:ext cx="4933950" cy="74836"/>
    <xdr:pic>
      <xdr:nvPicPr>
        <xdr:cNvPr id="2" name="image2.png">
          <a:extLst>
            <a:ext uri="{FF2B5EF4-FFF2-40B4-BE49-F238E27FC236}">
              <a16:creationId xmlns:a16="http://schemas.microsoft.com/office/drawing/2014/main" id="{607CDA40-6EA7-4902-97CE-D26BD23BDCA7}"/>
            </a:ext>
          </a:extLst>
        </xdr:cNvPr>
        <xdr:cNvPicPr>
          <a:picLocks noChangeAspect="1"/>
        </xdr:cNvPicPr>
      </xdr:nvPicPr>
      <xdr:blipFill>
        <a:blip xmlns:r="http://schemas.openxmlformats.org/officeDocument/2006/relationships" r:embed="rId1" cstate="print"/>
        <a:stretch>
          <a:fillRect/>
        </a:stretch>
      </xdr:blipFill>
      <xdr:spPr>
        <a:xfrm>
          <a:off x="9525" y="7122889"/>
          <a:ext cx="4933950" cy="74836"/>
        </a:xfrm>
        <a:prstGeom prst="rect">
          <a:avLst/>
        </a:prstGeom>
      </xdr:spPr>
    </xdr:pic>
    <xdr:clientData/>
  </xdr:oneCellAnchor>
  <xdr:twoCellAnchor>
    <xdr:from>
      <xdr:col>6</xdr:col>
      <xdr:colOff>231140</xdr:colOff>
      <xdr:row>36</xdr:row>
      <xdr:rowOff>31115</xdr:rowOff>
    </xdr:from>
    <xdr:to>
      <xdr:col>8</xdr:col>
      <xdr:colOff>200660</xdr:colOff>
      <xdr:row>37</xdr:row>
      <xdr:rowOff>169545</xdr:rowOff>
    </xdr:to>
    <xdr:grpSp>
      <xdr:nvGrpSpPr>
        <xdr:cNvPr id="3" name="Group 2">
          <a:extLst>
            <a:ext uri="{FF2B5EF4-FFF2-40B4-BE49-F238E27FC236}">
              <a16:creationId xmlns:a16="http://schemas.microsoft.com/office/drawing/2014/main" id="{6A45582A-CCF7-4FEF-A2C9-F4E9A7B430B6}"/>
            </a:ext>
          </a:extLst>
        </xdr:cNvPr>
        <xdr:cNvGrpSpPr>
          <a:grpSpLocks/>
        </xdr:cNvGrpSpPr>
      </xdr:nvGrpSpPr>
      <xdr:grpSpPr bwMode="auto">
        <a:xfrm>
          <a:off x="3564890" y="6965315"/>
          <a:ext cx="1188720" cy="328930"/>
          <a:chOff x="8854" y="75"/>
          <a:chExt cx="1867" cy="513"/>
        </a:xfrm>
      </xdr:grpSpPr>
      <xdr:sp macro="" textlink="">
        <xdr:nvSpPr>
          <xdr:cNvPr id="4" name="AutoShape 22">
            <a:extLst>
              <a:ext uri="{FF2B5EF4-FFF2-40B4-BE49-F238E27FC236}">
                <a16:creationId xmlns:a16="http://schemas.microsoft.com/office/drawing/2014/main" id="{2E56B40A-C2D8-187C-9C80-8BE08CE8DD31}"/>
              </a:ext>
            </a:extLst>
          </xdr:cNvPr>
          <xdr:cNvSpPr>
            <a:spLocks/>
          </xdr:cNvSpPr>
        </xdr:nvSpPr>
        <xdr:spPr bwMode="auto">
          <a:xfrm>
            <a:off x="9412" y="153"/>
            <a:ext cx="1309" cy="391"/>
          </a:xfrm>
          <a:custGeom>
            <a:avLst/>
            <a:gdLst>
              <a:gd name="T0" fmla="+- 0 9663 9412"/>
              <a:gd name="T1" fmla="*/ T0 w 1309"/>
              <a:gd name="T2" fmla="+- 0 391 154"/>
              <a:gd name="T3" fmla="*/ 391 h 391"/>
              <a:gd name="T4" fmla="+- 0 9504 9412"/>
              <a:gd name="T5" fmla="*/ T4 w 1309"/>
              <a:gd name="T6" fmla="+- 0 346 154"/>
              <a:gd name="T7" fmla="*/ 346 h 391"/>
              <a:gd name="T8" fmla="+- 0 9585 9412"/>
              <a:gd name="T9" fmla="*/ T8 w 1309"/>
              <a:gd name="T10" fmla="+- 0 188 154"/>
              <a:gd name="T11" fmla="*/ 188 h 391"/>
              <a:gd name="T12" fmla="+- 0 9413 9412"/>
              <a:gd name="T13" fmla="*/ T12 w 1309"/>
              <a:gd name="T14" fmla="+- 0 445 154"/>
              <a:gd name="T15" fmla="*/ 445 h 391"/>
              <a:gd name="T16" fmla="+- 0 9467 9412"/>
              <a:gd name="T17" fmla="*/ T16 w 1309"/>
              <a:gd name="T18" fmla="+- 0 452 154"/>
              <a:gd name="T19" fmla="*/ 452 h 391"/>
              <a:gd name="T20" fmla="+- 0 9625 9412"/>
              <a:gd name="T21" fmla="*/ T20 w 1309"/>
              <a:gd name="T22" fmla="+- 0 452 154"/>
              <a:gd name="T23" fmla="*/ 452 h 391"/>
              <a:gd name="T24" fmla="+- 0 9878 9412"/>
              <a:gd name="T25" fmla="*/ T24 w 1309"/>
              <a:gd name="T26" fmla="+- 0 255 154"/>
              <a:gd name="T27" fmla="*/ 255 h 391"/>
              <a:gd name="T28" fmla="+- 0 9816 9412"/>
              <a:gd name="T29" fmla="*/ T28 w 1309"/>
              <a:gd name="T30" fmla="+- 0 397 154"/>
              <a:gd name="T31" fmla="*/ 397 h 391"/>
              <a:gd name="T32" fmla="+- 0 9743 9412"/>
              <a:gd name="T33" fmla="*/ T32 w 1309"/>
              <a:gd name="T34" fmla="+- 0 383 154"/>
              <a:gd name="T35" fmla="*/ 383 h 391"/>
              <a:gd name="T36" fmla="+- 0 9688 9412"/>
              <a:gd name="T37" fmla="*/ T36 w 1309"/>
              <a:gd name="T38" fmla="+- 0 259 154"/>
              <a:gd name="T39" fmla="*/ 259 h 391"/>
              <a:gd name="T40" fmla="+- 0 9763 9412"/>
              <a:gd name="T41" fmla="*/ T40 w 1309"/>
              <a:gd name="T42" fmla="+- 0 460 154"/>
              <a:gd name="T43" fmla="*/ 460 h 391"/>
              <a:gd name="T44" fmla="+- 0 9831 9412"/>
              <a:gd name="T45" fmla="*/ T44 w 1309"/>
              <a:gd name="T46" fmla="+- 0 426 154"/>
              <a:gd name="T47" fmla="*/ 426 h 391"/>
              <a:gd name="T48" fmla="+- 0 9882 9412"/>
              <a:gd name="T49" fmla="*/ T48 w 1309"/>
              <a:gd name="T50" fmla="+- 0 259 154"/>
              <a:gd name="T51" fmla="*/ 259 h 391"/>
              <a:gd name="T52" fmla="+- 0 10000 9412"/>
              <a:gd name="T53" fmla="*/ T52 w 1309"/>
              <a:gd name="T54" fmla="+- 0 337 154"/>
              <a:gd name="T55" fmla="*/ 337 h 391"/>
              <a:gd name="T56" fmla="+- 0 9954 9412"/>
              <a:gd name="T57" fmla="*/ T56 w 1309"/>
              <a:gd name="T58" fmla="+- 0 295 154"/>
              <a:gd name="T59" fmla="*/ 295 h 391"/>
              <a:gd name="T60" fmla="+- 0 10016 9412"/>
              <a:gd name="T61" fmla="*/ T60 w 1309"/>
              <a:gd name="T62" fmla="+- 0 297 154"/>
              <a:gd name="T63" fmla="*/ 297 h 391"/>
              <a:gd name="T64" fmla="+- 0 10036 9412"/>
              <a:gd name="T65" fmla="*/ T64 w 1309"/>
              <a:gd name="T66" fmla="+- 0 263 154"/>
              <a:gd name="T67" fmla="*/ 263 h 391"/>
              <a:gd name="T68" fmla="+- 0 9979 9412"/>
              <a:gd name="T69" fmla="*/ T68 w 1309"/>
              <a:gd name="T70" fmla="+- 0 250 154"/>
              <a:gd name="T71" fmla="*/ 250 h 391"/>
              <a:gd name="T72" fmla="+- 0 9906 9412"/>
              <a:gd name="T73" fmla="*/ T72 w 1309"/>
              <a:gd name="T74" fmla="+- 0 330 154"/>
              <a:gd name="T75" fmla="*/ 330 h 391"/>
              <a:gd name="T76" fmla="+- 0 9984 9412"/>
              <a:gd name="T77" fmla="*/ T76 w 1309"/>
              <a:gd name="T78" fmla="+- 0 385 154"/>
              <a:gd name="T79" fmla="*/ 385 h 391"/>
              <a:gd name="T80" fmla="+- 0 9963 9412"/>
              <a:gd name="T81" fmla="*/ T80 w 1309"/>
              <a:gd name="T82" fmla="+- 0 421 154"/>
              <a:gd name="T83" fmla="*/ 421 h 391"/>
              <a:gd name="T84" fmla="+- 0 9910 9412"/>
              <a:gd name="T85" fmla="*/ T84 w 1309"/>
              <a:gd name="T86" fmla="+- 0 408 154"/>
              <a:gd name="T87" fmla="*/ 408 h 391"/>
              <a:gd name="T88" fmla="+- 0 9923 9412"/>
              <a:gd name="T89" fmla="*/ T88 w 1309"/>
              <a:gd name="T90" fmla="+- 0 454 154"/>
              <a:gd name="T91" fmla="*/ 454 h 391"/>
              <a:gd name="T92" fmla="+- 0 10022 9412"/>
              <a:gd name="T93" fmla="*/ T92 w 1309"/>
              <a:gd name="T94" fmla="+- 0 446 154"/>
              <a:gd name="T95" fmla="*/ 446 h 391"/>
              <a:gd name="T96" fmla="+- 0 10219 9412"/>
              <a:gd name="T97" fmla="*/ T96 w 1309"/>
              <a:gd name="T98" fmla="+- 0 255 154"/>
              <a:gd name="T99" fmla="*/ 255 h 391"/>
              <a:gd name="T100" fmla="+- 0 10210 9412"/>
              <a:gd name="T101" fmla="*/ T100 w 1309"/>
              <a:gd name="T102" fmla="+- 0 378 154"/>
              <a:gd name="T103" fmla="*/ 378 h 391"/>
              <a:gd name="T104" fmla="+- 0 10128 9412"/>
              <a:gd name="T105" fmla="*/ T104 w 1309"/>
              <a:gd name="T106" fmla="+- 0 396 154"/>
              <a:gd name="T107" fmla="*/ 396 h 391"/>
              <a:gd name="T108" fmla="+- 0 10128 9412"/>
              <a:gd name="T109" fmla="*/ T108 w 1309"/>
              <a:gd name="T110" fmla="+- 0 310 154"/>
              <a:gd name="T111" fmla="*/ 310 h 391"/>
              <a:gd name="T112" fmla="+- 0 10210 9412"/>
              <a:gd name="T113" fmla="*/ T112 w 1309"/>
              <a:gd name="T114" fmla="+- 0 328 154"/>
              <a:gd name="T115" fmla="*/ 328 h 391"/>
              <a:gd name="T116" fmla="+- 0 10169 9412"/>
              <a:gd name="T117" fmla="*/ T116 w 1309"/>
              <a:gd name="T118" fmla="+- 0 252 154"/>
              <a:gd name="T119" fmla="*/ 252 h 391"/>
              <a:gd name="T120" fmla="+- 0 10060 9412"/>
              <a:gd name="T121" fmla="*/ T120 w 1309"/>
              <a:gd name="T122" fmla="+- 0 352 154"/>
              <a:gd name="T123" fmla="*/ 352 h 391"/>
              <a:gd name="T124" fmla="+- 0 10168 9412"/>
              <a:gd name="T125" fmla="*/ T124 w 1309"/>
              <a:gd name="T126" fmla="+- 0 454 154"/>
              <a:gd name="T127" fmla="*/ 454 h 391"/>
              <a:gd name="T128" fmla="+- 0 10213 9412"/>
              <a:gd name="T129" fmla="*/ T128 w 1309"/>
              <a:gd name="T130" fmla="+- 0 441 154"/>
              <a:gd name="T131" fmla="*/ 441 h 391"/>
              <a:gd name="T132" fmla="+- 0 10129 9412"/>
              <a:gd name="T133" fmla="*/ T132 w 1309"/>
              <a:gd name="T134" fmla="+- 0 501 154"/>
              <a:gd name="T135" fmla="*/ 501 h 391"/>
              <a:gd name="T136" fmla="+- 0 10084 9412"/>
              <a:gd name="T137" fmla="*/ T136 w 1309"/>
              <a:gd name="T138" fmla="+- 0 491 154"/>
              <a:gd name="T139" fmla="*/ 491 h 391"/>
              <a:gd name="T140" fmla="+- 0 10092 9412"/>
              <a:gd name="T141" fmla="*/ T140 w 1309"/>
              <a:gd name="T142" fmla="+- 0 533 154"/>
              <a:gd name="T143" fmla="*/ 533 h 391"/>
              <a:gd name="T144" fmla="+- 0 10202 9412"/>
              <a:gd name="T145" fmla="*/ T144 w 1309"/>
              <a:gd name="T146" fmla="+- 0 538 154"/>
              <a:gd name="T147" fmla="*/ 538 h 391"/>
              <a:gd name="T148" fmla="+- 0 10267 9412"/>
              <a:gd name="T149" fmla="*/ T148 w 1309"/>
              <a:gd name="T150" fmla="+- 0 426 154"/>
              <a:gd name="T151" fmla="*/ 426 h 391"/>
              <a:gd name="T152" fmla="+- 0 10422 9412"/>
              <a:gd name="T153" fmla="*/ T152 w 1309"/>
              <a:gd name="T154" fmla="+- 0 256 154"/>
              <a:gd name="T155" fmla="*/ 256 h 391"/>
              <a:gd name="T156" fmla="+- 0 10380 9412"/>
              <a:gd name="T157" fmla="*/ T156 w 1309"/>
              <a:gd name="T158" fmla="+- 0 252 154"/>
              <a:gd name="T159" fmla="*/ 252 h 391"/>
              <a:gd name="T160" fmla="+- 0 10343 9412"/>
              <a:gd name="T161" fmla="*/ T160 w 1309"/>
              <a:gd name="T162" fmla="+- 0 259 154"/>
              <a:gd name="T163" fmla="*/ 259 h 391"/>
              <a:gd name="T164" fmla="+- 0 10296 9412"/>
              <a:gd name="T165" fmla="*/ T164 w 1309"/>
              <a:gd name="T166" fmla="+- 0 456 154"/>
              <a:gd name="T167" fmla="*/ 456 h 391"/>
              <a:gd name="T168" fmla="+- 0 10355 9412"/>
              <a:gd name="T169" fmla="*/ T168 w 1309"/>
              <a:gd name="T170" fmla="+- 0 316 154"/>
              <a:gd name="T171" fmla="*/ 316 h 391"/>
              <a:gd name="T172" fmla="+- 0 10418 9412"/>
              <a:gd name="T173" fmla="*/ T172 w 1309"/>
              <a:gd name="T174" fmla="+- 0 298 154"/>
              <a:gd name="T175" fmla="*/ 298 h 391"/>
              <a:gd name="T176" fmla="+- 0 10442 9412"/>
              <a:gd name="T177" fmla="*/ T176 w 1309"/>
              <a:gd name="T178" fmla="+- 0 255 154"/>
              <a:gd name="T179" fmla="*/ 255 h 391"/>
              <a:gd name="T180" fmla="+- 0 10491 9412"/>
              <a:gd name="T181" fmla="*/ T180 w 1309"/>
              <a:gd name="T182" fmla="+- 0 452 154"/>
              <a:gd name="T183" fmla="*/ 452 h 391"/>
              <a:gd name="T184" fmla="+- 0 10476 9412"/>
              <a:gd name="T185" fmla="*/ T184 w 1309"/>
              <a:gd name="T186" fmla="+- 0 158 154"/>
              <a:gd name="T187" fmla="*/ 158 h 391"/>
              <a:gd name="T188" fmla="+- 0 10434 9412"/>
              <a:gd name="T189" fmla="*/ T188 w 1309"/>
              <a:gd name="T190" fmla="+- 0 185 154"/>
              <a:gd name="T191" fmla="*/ 185 h 391"/>
              <a:gd name="T192" fmla="+- 0 10476 9412"/>
              <a:gd name="T193" fmla="*/ T192 w 1309"/>
              <a:gd name="T194" fmla="+- 0 214 154"/>
              <a:gd name="T195" fmla="*/ 214 h 391"/>
              <a:gd name="T196" fmla="+- 0 10717 9412"/>
              <a:gd name="T197" fmla="*/ T196 w 1309"/>
              <a:gd name="T198" fmla="+- 0 154 154"/>
              <a:gd name="T199" fmla="*/ 154 h 391"/>
              <a:gd name="T200" fmla="+- 0 10664 9412"/>
              <a:gd name="T201" fmla="*/ T200 w 1309"/>
              <a:gd name="T202" fmla="+- 0 380 154"/>
              <a:gd name="T203" fmla="*/ 380 h 391"/>
              <a:gd name="T204" fmla="+- 0 10582 9412"/>
              <a:gd name="T205" fmla="*/ T204 w 1309"/>
              <a:gd name="T206" fmla="+- 0 398 154"/>
              <a:gd name="T207" fmla="*/ 398 h 391"/>
              <a:gd name="T208" fmla="+- 0 10597 9412"/>
              <a:gd name="T209" fmla="*/ T208 w 1309"/>
              <a:gd name="T210" fmla="+- 0 297 154"/>
              <a:gd name="T211" fmla="*/ 297 h 391"/>
              <a:gd name="T212" fmla="+- 0 10668 9412"/>
              <a:gd name="T213" fmla="*/ T212 w 1309"/>
              <a:gd name="T214" fmla="+- 0 356 154"/>
              <a:gd name="T215" fmla="*/ 356 h 391"/>
              <a:gd name="T216" fmla="+- 0 10622 9412"/>
              <a:gd name="T217" fmla="*/ T216 w 1309"/>
              <a:gd name="T218" fmla="+- 0 252 154"/>
              <a:gd name="T219" fmla="*/ 252 h 391"/>
              <a:gd name="T220" fmla="+- 0 10515 9412"/>
              <a:gd name="T221" fmla="*/ T220 w 1309"/>
              <a:gd name="T222" fmla="+- 0 352 154"/>
              <a:gd name="T223" fmla="*/ 352 h 391"/>
              <a:gd name="T224" fmla="+- 0 10624 9412"/>
              <a:gd name="T225" fmla="*/ T224 w 1309"/>
              <a:gd name="T226" fmla="+- 0 458 154"/>
              <a:gd name="T227" fmla="*/ 458 h 391"/>
              <a:gd name="T228" fmla="+- 0 10671 9412"/>
              <a:gd name="T229" fmla="*/ T228 w 1309"/>
              <a:gd name="T230" fmla="+- 0 452 154"/>
              <a:gd name="T231" fmla="*/ 452 h 391"/>
              <a:gd name="T232" fmla="+- 0 10721 9412"/>
              <a:gd name="T233" fmla="*/ T232 w 1309"/>
              <a:gd name="T234" fmla="+- 0 418 154"/>
              <a:gd name="T235" fmla="*/ 418 h 3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1309" h="391">
                <a:moveTo>
                  <a:pt x="273" y="299"/>
                </a:moveTo>
                <a:lnTo>
                  <a:pt x="272" y="293"/>
                </a:lnTo>
                <a:lnTo>
                  <a:pt x="272" y="291"/>
                </a:lnTo>
                <a:lnTo>
                  <a:pt x="271" y="289"/>
                </a:lnTo>
                <a:lnTo>
                  <a:pt x="251" y="237"/>
                </a:lnTo>
                <a:lnTo>
                  <a:pt x="234" y="192"/>
                </a:lnTo>
                <a:lnTo>
                  <a:pt x="189" y="75"/>
                </a:lnTo>
                <a:lnTo>
                  <a:pt x="177" y="45"/>
                </a:lnTo>
                <a:lnTo>
                  <a:pt x="177" y="192"/>
                </a:lnTo>
                <a:lnTo>
                  <a:pt x="92" y="192"/>
                </a:lnTo>
                <a:lnTo>
                  <a:pt x="134" y="75"/>
                </a:lnTo>
                <a:lnTo>
                  <a:pt x="135" y="75"/>
                </a:lnTo>
                <a:lnTo>
                  <a:pt x="177" y="192"/>
                </a:lnTo>
                <a:lnTo>
                  <a:pt x="177" y="45"/>
                </a:lnTo>
                <a:lnTo>
                  <a:pt x="173" y="34"/>
                </a:lnTo>
                <a:lnTo>
                  <a:pt x="170" y="26"/>
                </a:lnTo>
                <a:lnTo>
                  <a:pt x="165" y="21"/>
                </a:lnTo>
                <a:lnTo>
                  <a:pt x="107" y="21"/>
                </a:lnTo>
                <a:lnTo>
                  <a:pt x="102" y="26"/>
                </a:lnTo>
                <a:lnTo>
                  <a:pt x="1" y="291"/>
                </a:lnTo>
                <a:lnTo>
                  <a:pt x="0" y="293"/>
                </a:lnTo>
                <a:lnTo>
                  <a:pt x="0" y="299"/>
                </a:lnTo>
                <a:lnTo>
                  <a:pt x="3" y="302"/>
                </a:lnTo>
                <a:lnTo>
                  <a:pt x="50" y="302"/>
                </a:lnTo>
                <a:lnTo>
                  <a:pt x="55" y="298"/>
                </a:lnTo>
                <a:lnTo>
                  <a:pt x="58" y="289"/>
                </a:lnTo>
                <a:lnTo>
                  <a:pt x="76" y="237"/>
                </a:lnTo>
                <a:lnTo>
                  <a:pt x="192" y="237"/>
                </a:lnTo>
                <a:lnTo>
                  <a:pt x="211" y="289"/>
                </a:lnTo>
                <a:lnTo>
                  <a:pt x="213" y="298"/>
                </a:lnTo>
                <a:lnTo>
                  <a:pt x="218" y="302"/>
                </a:lnTo>
                <a:lnTo>
                  <a:pt x="269" y="302"/>
                </a:lnTo>
                <a:lnTo>
                  <a:pt x="273" y="299"/>
                </a:lnTo>
                <a:close/>
                <a:moveTo>
                  <a:pt x="470" y="105"/>
                </a:moveTo>
                <a:lnTo>
                  <a:pt x="466" y="101"/>
                </a:lnTo>
                <a:lnTo>
                  <a:pt x="421" y="101"/>
                </a:lnTo>
                <a:lnTo>
                  <a:pt x="417" y="105"/>
                </a:lnTo>
                <a:lnTo>
                  <a:pt x="417" y="192"/>
                </a:lnTo>
                <a:lnTo>
                  <a:pt x="414" y="221"/>
                </a:lnTo>
                <a:lnTo>
                  <a:pt x="404" y="243"/>
                </a:lnTo>
                <a:lnTo>
                  <a:pt x="388" y="257"/>
                </a:lnTo>
                <a:lnTo>
                  <a:pt x="367" y="262"/>
                </a:lnTo>
                <a:lnTo>
                  <a:pt x="349" y="258"/>
                </a:lnTo>
                <a:lnTo>
                  <a:pt x="337" y="247"/>
                </a:lnTo>
                <a:lnTo>
                  <a:pt x="331" y="229"/>
                </a:lnTo>
                <a:lnTo>
                  <a:pt x="329" y="205"/>
                </a:lnTo>
                <a:lnTo>
                  <a:pt x="329" y="105"/>
                </a:lnTo>
                <a:lnTo>
                  <a:pt x="325" y="101"/>
                </a:lnTo>
                <a:lnTo>
                  <a:pt x="280" y="101"/>
                </a:lnTo>
                <a:lnTo>
                  <a:pt x="276" y="105"/>
                </a:lnTo>
                <a:lnTo>
                  <a:pt x="276" y="220"/>
                </a:lnTo>
                <a:lnTo>
                  <a:pt x="280" y="252"/>
                </a:lnTo>
                <a:lnTo>
                  <a:pt x="292" y="280"/>
                </a:lnTo>
                <a:lnTo>
                  <a:pt x="315" y="299"/>
                </a:lnTo>
                <a:lnTo>
                  <a:pt x="351" y="306"/>
                </a:lnTo>
                <a:lnTo>
                  <a:pt x="371" y="304"/>
                </a:lnTo>
                <a:lnTo>
                  <a:pt x="388" y="298"/>
                </a:lnTo>
                <a:lnTo>
                  <a:pt x="403" y="288"/>
                </a:lnTo>
                <a:lnTo>
                  <a:pt x="416" y="272"/>
                </a:lnTo>
                <a:lnTo>
                  <a:pt x="419" y="272"/>
                </a:lnTo>
                <a:lnTo>
                  <a:pt x="419" y="298"/>
                </a:lnTo>
                <a:lnTo>
                  <a:pt x="423" y="302"/>
                </a:lnTo>
                <a:lnTo>
                  <a:pt x="466" y="302"/>
                </a:lnTo>
                <a:lnTo>
                  <a:pt x="470" y="298"/>
                </a:lnTo>
                <a:lnTo>
                  <a:pt x="470" y="105"/>
                </a:lnTo>
                <a:close/>
                <a:moveTo>
                  <a:pt x="635" y="243"/>
                </a:moveTo>
                <a:lnTo>
                  <a:pt x="633" y="224"/>
                </a:lnTo>
                <a:lnTo>
                  <a:pt x="624" y="208"/>
                </a:lnTo>
                <a:lnTo>
                  <a:pt x="609" y="195"/>
                </a:lnTo>
                <a:lnTo>
                  <a:pt x="588" y="183"/>
                </a:lnTo>
                <a:lnTo>
                  <a:pt x="569" y="176"/>
                </a:lnTo>
                <a:lnTo>
                  <a:pt x="555" y="168"/>
                </a:lnTo>
                <a:lnTo>
                  <a:pt x="545" y="161"/>
                </a:lnTo>
                <a:lnTo>
                  <a:pt x="542" y="152"/>
                </a:lnTo>
                <a:lnTo>
                  <a:pt x="542" y="141"/>
                </a:lnTo>
                <a:lnTo>
                  <a:pt x="553" y="135"/>
                </a:lnTo>
                <a:lnTo>
                  <a:pt x="569" y="135"/>
                </a:lnTo>
                <a:lnTo>
                  <a:pt x="584" y="137"/>
                </a:lnTo>
                <a:lnTo>
                  <a:pt x="596" y="140"/>
                </a:lnTo>
                <a:lnTo>
                  <a:pt x="604" y="143"/>
                </a:lnTo>
                <a:lnTo>
                  <a:pt x="611" y="145"/>
                </a:lnTo>
                <a:lnTo>
                  <a:pt x="616" y="145"/>
                </a:lnTo>
                <a:lnTo>
                  <a:pt x="618" y="143"/>
                </a:lnTo>
                <a:lnTo>
                  <a:pt x="625" y="111"/>
                </a:lnTo>
                <a:lnTo>
                  <a:pt x="624" y="109"/>
                </a:lnTo>
                <a:lnTo>
                  <a:pt x="616" y="106"/>
                </a:lnTo>
                <a:lnTo>
                  <a:pt x="604" y="101"/>
                </a:lnTo>
                <a:lnTo>
                  <a:pt x="592" y="99"/>
                </a:lnTo>
                <a:lnTo>
                  <a:pt x="579" y="97"/>
                </a:lnTo>
                <a:lnTo>
                  <a:pt x="567" y="96"/>
                </a:lnTo>
                <a:lnTo>
                  <a:pt x="537" y="100"/>
                </a:lnTo>
                <a:lnTo>
                  <a:pt x="513" y="111"/>
                </a:lnTo>
                <a:lnTo>
                  <a:pt x="497" y="129"/>
                </a:lnTo>
                <a:lnTo>
                  <a:pt x="491" y="155"/>
                </a:lnTo>
                <a:lnTo>
                  <a:pt x="494" y="176"/>
                </a:lnTo>
                <a:lnTo>
                  <a:pt x="503" y="192"/>
                </a:lnTo>
                <a:lnTo>
                  <a:pt x="518" y="205"/>
                </a:lnTo>
                <a:lnTo>
                  <a:pt x="538" y="215"/>
                </a:lnTo>
                <a:lnTo>
                  <a:pt x="559" y="223"/>
                </a:lnTo>
                <a:lnTo>
                  <a:pt x="572" y="231"/>
                </a:lnTo>
                <a:lnTo>
                  <a:pt x="580" y="238"/>
                </a:lnTo>
                <a:lnTo>
                  <a:pt x="583" y="247"/>
                </a:lnTo>
                <a:lnTo>
                  <a:pt x="583" y="262"/>
                </a:lnTo>
                <a:lnTo>
                  <a:pt x="567" y="267"/>
                </a:lnTo>
                <a:lnTo>
                  <a:pt x="551" y="267"/>
                </a:lnTo>
                <a:lnTo>
                  <a:pt x="533" y="265"/>
                </a:lnTo>
                <a:lnTo>
                  <a:pt x="520" y="261"/>
                </a:lnTo>
                <a:lnTo>
                  <a:pt x="511" y="256"/>
                </a:lnTo>
                <a:lnTo>
                  <a:pt x="504" y="254"/>
                </a:lnTo>
                <a:lnTo>
                  <a:pt x="498" y="254"/>
                </a:lnTo>
                <a:lnTo>
                  <a:pt x="496" y="257"/>
                </a:lnTo>
                <a:lnTo>
                  <a:pt x="495" y="263"/>
                </a:lnTo>
                <a:lnTo>
                  <a:pt x="491" y="288"/>
                </a:lnTo>
                <a:lnTo>
                  <a:pt x="493" y="293"/>
                </a:lnTo>
                <a:lnTo>
                  <a:pt x="511" y="300"/>
                </a:lnTo>
                <a:lnTo>
                  <a:pt x="524" y="303"/>
                </a:lnTo>
                <a:lnTo>
                  <a:pt x="538" y="305"/>
                </a:lnTo>
                <a:lnTo>
                  <a:pt x="553" y="306"/>
                </a:lnTo>
                <a:lnTo>
                  <a:pt x="583" y="303"/>
                </a:lnTo>
                <a:lnTo>
                  <a:pt x="610" y="292"/>
                </a:lnTo>
                <a:lnTo>
                  <a:pt x="628" y="273"/>
                </a:lnTo>
                <a:lnTo>
                  <a:pt x="635" y="243"/>
                </a:lnTo>
                <a:close/>
                <a:moveTo>
                  <a:pt x="855" y="105"/>
                </a:moveTo>
                <a:lnTo>
                  <a:pt x="851" y="101"/>
                </a:lnTo>
                <a:lnTo>
                  <a:pt x="807" y="101"/>
                </a:lnTo>
                <a:lnTo>
                  <a:pt x="804" y="105"/>
                </a:lnTo>
                <a:lnTo>
                  <a:pt x="804" y="125"/>
                </a:lnTo>
                <a:lnTo>
                  <a:pt x="802" y="125"/>
                </a:lnTo>
                <a:lnTo>
                  <a:pt x="802" y="201"/>
                </a:lnTo>
                <a:lnTo>
                  <a:pt x="798" y="224"/>
                </a:lnTo>
                <a:lnTo>
                  <a:pt x="789" y="244"/>
                </a:lnTo>
                <a:lnTo>
                  <a:pt x="773" y="256"/>
                </a:lnTo>
                <a:lnTo>
                  <a:pt x="751" y="261"/>
                </a:lnTo>
                <a:lnTo>
                  <a:pt x="730" y="256"/>
                </a:lnTo>
                <a:lnTo>
                  <a:pt x="716" y="242"/>
                </a:lnTo>
                <a:lnTo>
                  <a:pt x="707" y="223"/>
                </a:lnTo>
                <a:lnTo>
                  <a:pt x="704" y="201"/>
                </a:lnTo>
                <a:lnTo>
                  <a:pt x="704" y="198"/>
                </a:lnTo>
                <a:lnTo>
                  <a:pt x="707" y="176"/>
                </a:lnTo>
                <a:lnTo>
                  <a:pt x="716" y="156"/>
                </a:lnTo>
                <a:lnTo>
                  <a:pt x="731" y="143"/>
                </a:lnTo>
                <a:lnTo>
                  <a:pt x="752" y="137"/>
                </a:lnTo>
                <a:lnTo>
                  <a:pt x="772" y="142"/>
                </a:lnTo>
                <a:lnTo>
                  <a:pt x="788" y="155"/>
                </a:lnTo>
                <a:lnTo>
                  <a:pt x="798" y="174"/>
                </a:lnTo>
                <a:lnTo>
                  <a:pt x="802" y="201"/>
                </a:lnTo>
                <a:lnTo>
                  <a:pt x="802" y="125"/>
                </a:lnTo>
                <a:lnTo>
                  <a:pt x="789" y="112"/>
                </a:lnTo>
                <a:lnTo>
                  <a:pt x="774" y="103"/>
                </a:lnTo>
                <a:lnTo>
                  <a:pt x="757" y="98"/>
                </a:lnTo>
                <a:lnTo>
                  <a:pt x="737" y="96"/>
                </a:lnTo>
                <a:lnTo>
                  <a:pt x="698" y="105"/>
                </a:lnTo>
                <a:lnTo>
                  <a:pt x="670" y="128"/>
                </a:lnTo>
                <a:lnTo>
                  <a:pt x="654" y="161"/>
                </a:lnTo>
                <a:lnTo>
                  <a:pt x="648" y="198"/>
                </a:lnTo>
                <a:lnTo>
                  <a:pt x="654" y="238"/>
                </a:lnTo>
                <a:lnTo>
                  <a:pt x="671" y="271"/>
                </a:lnTo>
                <a:lnTo>
                  <a:pt x="698" y="293"/>
                </a:lnTo>
                <a:lnTo>
                  <a:pt x="737" y="302"/>
                </a:lnTo>
                <a:lnTo>
                  <a:pt x="756" y="300"/>
                </a:lnTo>
                <a:lnTo>
                  <a:pt x="773" y="295"/>
                </a:lnTo>
                <a:lnTo>
                  <a:pt x="788" y="286"/>
                </a:lnTo>
                <a:lnTo>
                  <a:pt x="800" y="272"/>
                </a:lnTo>
                <a:lnTo>
                  <a:pt x="802" y="272"/>
                </a:lnTo>
                <a:lnTo>
                  <a:pt x="801" y="287"/>
                </a:lnTo>
                <a:lnTo>
                  <a:pt x="798" y="314"/>
                </a:lnTo>
                <a:lnTo>
                  <a:pt x="787" y="333"/>
                </a:lnTo>
                <a:lnTo>
                  <a:pt x="768" y="345"/>
                </a:lnTo>
                <a:lnTo>
                  <a:pt x="741" y="349"/>
                </a:lnTo>
                <a:lnTo>
                  <a:pt x="717" y="347"/>
                </a:lnTo>
                <a:lnTo>
                  <a:pt x="700" y="342"/>
                </a:lnTo>
                <a:lnTo>
                  <a:pt x="688" y="337"/>
                </a:lnTo>
                <a:lnTo>
                  <a:pt x="680" y="335"/>
                </a:lnTo>
                <a:lnTo>
                  <a:pt x="674" y="335"/>
                </a:lnTo>
                <a:lnTo>
                  <a:pt x="672" y="337"/>
                </a:lnTo>
                <a:lnTo>
                  <a:pt x="671" y="343"/>
                </a:lnTo>
                <a:lnTo>
                  <a:pt x="668" y="362"/>
                </a:lnTo>
                <a:lnTo>
                  <a:pt x="667" y="371"/>
                </a:lnTo>
                <a:lnTo>
                  <a:pt x="668" y="374"/>
                </a:lnTo>
                <a:lnTo>
                  <a:pt x="680" y="379"/>
                </a:lnTo>
                <a:lnTo>
                  <a:pt x="693" y="383"/>
                </a:lnTo>
                <a:lnTo>
                  <a:pt x="709" y="387"/>
                </a:lnTo>
                <a:lnTo>
                  <a:pt x="725" y="389"/>
                </a:lnTo>
                <a:lnTo>
                  <a:pt x="741" y="390"/>
                </a:lnTo>
                <a:lnTo>
                  <a:pt x="790" y="384"/>
                </a:lnTo>
                <a:lnTo>
                  <a:pt x="826" y="365"/>
                </a:lnTo>
                <a:lnTo>
                  <a:pt x="837" y="349"/>
                </a:lnTo>
                <a:lnTo>
                  <a:pt x="847" y="333"/>
                </a:lnTo>
                <a:lnTo>
                  <a:pt x="855" y="287"/>
                </a:lnTo>
                <a:lnTo>
                  <a:pt x="855" y="272"/>
                </a:lnTo>
                <a:lnTo>
                  <a:pt x="855" y="261"/>
                </a:lnTo>
                <a:lnTo>
                  <a:pt x="855" y="137"/>
                </a:lnTo>
                <a:lnTo>
                  <a:pt x="855" y="125"/>
                </a:lnTo>
                <a:lnTo>
                  <a:pt x="855" y="105"/>
                </a:lnTo>
                <a:close/>
                <a:moveTo>
                  <a:pt x="1010" y="102"/>
                </a:moveTo>
                <a:lnTo>
                  <a:pt x="1007" y="99"/>
                </a:lnTo>
                <a:lnTo>
                  <a:pt x="999" y="97"/>
                </a:lnTo>
                <a:lnTo>
                  <a:pt x="992" y="96"/>
                </a:lnTo>
                <a:lnTo>
                  <a:pt x="984" y="96"/>
                </a:lnTo>
                <a:lnTo>
                  <a:pt x="968" y="98"/>
                </a:lnTo>
                <a:lnTo>
                  <a:pt x="955" y="104"/>
                </a:lnTo>
                <a:lnTo>
                  <a:pt x="943" y="114"/>
                </a:lnTo>
                <a:lnTo>
                  <a:pt x="933" y="129"/>
                </a:lnTo>
                <a:lnTo>
                  <a:pt x="931" y="129"/>
                </a:lnTo>
                <a:lnTo>
                  <a:pt x="931" y="105"/>
                </a:lnTo>
                <a:lnTo>
                  <a:pt x="927" y="101"/>
                </a:lnTo>
                <a:lnTo>
                  <a:pt x="884" y="101"/>
                </a:lnTo>
                <a:lnTo>
                  <a:pt x="880" y="105"/>
                </a:lnTo>
                <a:lnTo>
                  <a:pt x="880" y="298"/>
                </a:lnTo>
                <a:lnTo>
                  <a:pt x="884" y="302"/>
                </a:lnTo>
                <a:lnTo>
                  <a:pt x="929" y="302"/>
                </a:lnTo>
                <a:lnTo>
                  <a:pt x="933" y="298"/>
                </a:lnTo>
                <a:lnTo>
                  <a:pt x="933" y="211"/>
                </a:lnTo>
                <a:lnTo>
                  <a:pt x="935" y="184"/>
                </a:lnTo>
                <a:lnTo>
                  <a:pt x="943" y="162"/>
                </a:lnTo>
                <a:lnTo>
                  <a:pt x="958" y="147"/>
                </a:lnTo>
                <a:lnTo>
                  <a:pt x="979" y="142"/>
                </a:lnTo>
                <a:lnTo>
                  <a:pt x="989" y="142"/>
                </a:lnTo>
                <a:lnTo>
                  <a:pt x="994" y="144"/>
                </a:lnTo>
                <a:lnTo>
                  <a:pt x="1006" y="144"/>
                </a:lnTo>
                <a:lnTo>
                  <a:pt x="1010" y="141"/>
                </a:lnTo>
                <a:lnTo>
                  <a:pt x="1010" y="102"/>
                </a:lnTo>
                <a:close/>
                <a:moveTo>
                  <a:pt x="1079" y="105"/>
                </a:moveTo>
                <a:lnTo>
                  <a:pt x="1075" y="101"/>
                </a:lnTo>
                <a:lnTo>
                  <a:pt x="1030" y="101"/>
                </a:lnTo>
                <a:lnTo>
                  <a:pt x="1026" y="105"/>
                </a:lnTo>
                <a:lnTo>
                  <a:pt x="1026" y="298"/>
                </a:lnTo>
                <a:lnTo>
                  <a:pt x="1030" y="302"/>
                </a:lnTo>
                <a:lnTo>
                  <a:pt x="1075" y="302"/>
                </a:lnTo>
                <a:lnTo>
                  <a:pt x="1079" y="298"/>
                </a:lnTo>
                <a:lnTo>
                  <a:pt x="1079" y="105"/>
                </a:lnTo>
                <a:close/>
                <a:moveTo>
                  <a:pt x="1083" y="31"/>
                </a:moveTo>
                <a:lnTo>
                  <a:pt x="1080" y="20"/>
                </a:lnTo>
                <a:lnTo>
                  <a:pt x="1074" y="10"/>
                </a:lnTo>
                <a:lnTo>
                  <a:pt x="1064" y="4"/>
                </a:lnTo>
                <a:lnTo>
                  <a:pt x="1052" y="1"/>
                </a:lnTo>
                <a:lnTo>
                  <a:pt x="1041" y="4"/>
                </a:lnTo>
                <a:lnTo>
                  <a:pt x="1031" y="10"/>
                </a:lnTo>
                <a:lnTo>
                  <a:pt x="1024" y="20"/>
                </a:lnTo>
                <a:lnTo>
                  <a:pt x="1022" y="31"/>
                </a:lnTo>
                <a:lnTo>
                  <a:pt x="1024" y="43"/>
                </a:lnTo>
                <a:lnTo>
                  <a:pt x="1031" y="53"/>
                </a:lnTo>
                <a:lnTo>
                  <a:pt x="1041" y="60"/>
                </a:lnTo>
                <a:lnTo>
                  <a:pt x="1052" y="62"/>
                </a:lnTo>
                <a:lnTo>
                  <a:pt x="1064" y="60"/>
                </a:lnTo>
                <a:lnTo>
                  <a:pt x="1074" y="53"/>
                </a:lnTo>
                <a:lnTo>
                  <a:pt x="1080" y="43"/>
                </a:lnTo>
                <a:lnTo>
                  <a:pt x="1083" y="31"/>
                </a:lnTo>
                <a:close/>
                <a:moveTo>
                  <a:pt x="1309" y="4"/>
                </a:moveTo>
                <a:lnTo>
                  <a:pt x="1305" y="0"/>
                </a:lnTo>
                <a:lnTo>
                  <a:pt x="1260" y="0"/>
                </a:lnTo>
                <a:lnTo>
                  <a:pt x="1256" y="4"/>
                </a:lnTo>
                <a:lnTo>
                  <a:pt x="1256" y="125"/>
                </a:lnTo>
                <a:lnTo>
                  <a:pt x="1256" y="202"/>
                </a:lnTo>
                <a:lnTo>
                  <a:pt x="1252" y="226"/>
                </a:lnTo>
                <a:lnTo>
                  <a:pt x="1243" y="246"/>
                </a:lnTo>
                <a:lnTo>
                  <a:pt x="1227" y="259"/>
                </a:lnTo>
                <a:lnTo>
                  <a:pt x="1206" y="264"/>
                </a:lnTo>
                <a:lnTo>
                  <a:pt x="1185" y="259"/>
                </a:lnTo>
                <a:lnTo>
                  <a:pt x="1170" y="244"/>
                </a:lnTo>
                <a:lnTo>
                  <a:pt x="1161" y="224"/>
                </a:lnTo>
                <a:lnTo>
                  <a:pt x="1158" y="200"/>
                </a:lnTo>
                <a:lnTo>
                  <a:pt x="1161" y="177"/>
                </a:lnTo>
                <a:lnTo>
                  <a:pt x="1170" y="157"/>
                </a:lnTo>
                <a:lnTo>
                  <a:pt x="1185" y="143"/>
                </a:lnTo>
                <a:lnTo>
                  <a:pt x="1206" y="138"/>
                </a:lnTo>
                <a:lnTo>
                  <a:pt x="1227" y="143"/>
                </a:lnTo>
                <a:lnTo>
                  <a:pt x="1242" y="156"/>
                </a:lnTo>
                <a:lnTo>
                  <a:pt x="1252" y="176"/>
                </a:lnTo>
                <a:lnTo>
                  <a:pt x="1256" y="202"/>
                </a:lnTo>
                <a:lnTo>
                  <a:pt x="1256" y="125"/>
                </a:lnTo>
                <a:lnTo>
                  <a:pt x="1255" y="125"/>
                </a:lnTo>
                <a:lnTo>
                  <a:pt x="1242" y="112"/>
                </a:lnTo>
                <a:lnTo>
                  <a:pt x="1227" y="103"/>
                </a:lnTo>
                <a:lnTo>
                  <a:pt x="1210" y="98"/>
                </a:lnTo>
                <a:lnTo>
                  <a:pt x="1190" y="96"/>
                </a:lnTo>
                <a:lnTo>
                  <a:pt x="1152" y="105"/>
                </a:lnTo>
                <a:lnTo>
                  <a:pt x="1125" y="128"/>
                </a:lnTo>
                <a:lnTo>
                  <a:pt x="1108" y="161"/>
                </a:lnTo>
                <a:lnTo>
                  <a:pt x="1103" y="198"/>
                </a:lnTo>
                <a:lnTo>
                  <a:pt x="1108" y="239"/>
                </a:lnTo>
                <a:lnTo>
                  <a:pt x="1125" y="274"/>
                </a:lnTo>
                <a:lnTo>
                  <a:pt x="1153" y="297"/>
                </a:lnTo>
                <a:lnTo>
                  <a:pt x="1192" y="306"/>
                </a:lnTo>
                <a:lnTo>
                  <a:pt x="1212" y="304"/>
                </a:lnTo>
                <a:lnTo>
                  <a:pt x="1229" y="298"/>
                </a:lnTo>
                <a:lnTo>
                  <a:pt x="1244" y="289"/>
                </a:lnTo>
                <a:lnTo>
                  <a:pt x="1256" y="275"/>
                </a:lnTo>
                <a:lnTo>
                  <a:pt x="1259" y="275"/>
                </a:lnTo>
                <a:lnTo>
                  <a:pt x="1259" y="298"/>
                </a:lnTo>
                <a:lnTo>
                  <a:pt x="1263" y="302"/>
                </a:lnTo>
                <a:lnTo>
                  <a:pt x="1305" y="302"/>
                </a:lnTo>
                <a:lnTo>
                  <a:pt x="1309" y="298"/>
                </a:lnTo>
                <a:lnTo>
                  <a:pt x="1309" y="275"/>
                </a:lnTo>
                <a:lnTo>
                  <a:pt x="1309" y="264"/>
                </a:lnTo>
                <a:lnTo>
                  <a:pt x="1309" y="138"/>
                </a:lnTo>
                <a:lnTo>
                  <a:pt x="1309" y="125"/>
                </a:lnTo>
                <a:lnTo>
                  <a:pt x="1309" y="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5" name="Picture 4">
            <a:extLst>
              <a:ext uri="{FF2B5EF4-FFF2-40B4-BE49-F238E27FC236}">
                <a16:creationId xmlns:a16="http://schemas.microsoft.com/office/drawing/2014/main" id="{255935A5-560D-7042-1DAB-94FFAAEFB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4" y="75"/>
            <a:ext cx="527" cy="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215900</xdr:colOff>
      <xdr:row>36</xdr:row>
      <xdr:rowOff>19051</xdr:rowOff>
    </xdr:from>
    <xdr:to>
      <xdr:col>4</xdr:col>
      <xdr:colOff>339725</xdr:colOff>
      <xdr:row>38</xdr:row>
      <xdr:rowOff>34925</xdr:rowOff>
    </xdr:to>
    <xdr:sp macro="" textlink="">
      <xdr:nvSpPr>
        <xdr:cNvPr id="6" name="TextBox 5">
          <a:extLst>
            <a:ext uri="{FF2B5EF4-FFF2-40B4-BE49-F238E27FC236}">
              <a16:creationId xmlns:a16="http://schemas.microsoft.com/office/drawing/2014/main" id="{8235F74E-CEC8-4D67-BC96-EE649E1EC979}"/>
            </a:ext>
          </a:extLst>
        </xdr:cNvPr>
        <xdr:cNvSpPr txBox="1"/>
      </xdr:nvSpPr>
      <xdr:spPr>
        <a:xfrm>
          <a:off x="215900" y="6648451"/>
          <a:ext cx="2562225" cy="384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latin typeface="Arial" panose="020B0604020202020204" pitchFamily="34" charset="0"/>
              <a:cs typeface="Arial" panose="020B0604020202020204" pitchFamily="34" charset="0"/>
            </a:rPr>
            <a:t>Empowering communities for a resilient, affordable and net-zero future.</a:t>
          </a:r>
        </a:p>
      </xdr:txBody>
    </xdr:sp>
    <xdr:clientData/>
  </xdr:twoCellAnchor>
  <xdr:twoCellAnchor>
    <xdr:from>
      <xdr:col>1</xdr:col>
      <xdr:colOff>22592</xdr:colOff>
      <xdr:row>29</xdr:row>
      <xdr:rowOff>49028</xdr:rowOff>
    </xdr:from>
    <xdr:to>
      <xdr:col>2</xdr:col>
      <xdr:colOff>281987</xdr:colOff>
      <xdr:row>29</xdr:row>
      <xdr:rowOff>99058</xdr:rowOff>
    </xdr:to>
    <xdr:sp macro="" textlink="">
      <xdr:nvSpPr>
        <xdr:cNvPr id="7" name="Rectangle 6">
          <a:extLst>
            <a:ext uri="{FF2B5EF4-FFF2-40B4-BE49-F238E27FC236}">
              <a16:creationId xmlns:a16="http://schemas.microsoft.com/office/drawing/2014/main" id="{14F4CFB5-C8B2-44A7-A916-826D29E79C70}"/>
            </a:ext>
          </a:extLst>
        </xdr:cNvPr>
        <xdr:cNvSpPr/>
      </xdr:nvSpPr>
      <xdr:spPr>
        <a:xfrm flipH="1" flipV="1">
          <a:off x="632192" y="5389378"/>
          <a:ext cx="868995" cy="50030"/>
        </a:xfrm>
        <a:prstGeom prst="rect">
          <a:avLst/>
        </a:prstGeom>
        <a:gradFill flip="none" rotWithShape="1">
          <a:gsLst>
            <a:gs pos="0">
              <a:srgbClr val="70BF43"/>
            </a:gs>
            <a:gs pos="71000">
              <a:srgbClr val="0095D5"/>
            </a:gs>
          </a:gsLst>
          <a:lin ang="2700000" scaled="0"/>
          <a:tileRect/>
        </a:gradFill>
        <a:ln w="12700" cap="flat" cmpd="sng" algn="ctr">
          <a:noFill/>
          <a:prstDash val="solid"/>
          <a:miter lim="800000"/>
        </a:ln>
        <a:effectLst/>
      </xdr:spPr>
      <xdr:txBody>
        <a:bodyPr wrap="square" rtlCol="0" anchor="ctr">
          <a:noAutofit/>
        </a:bodyPr>
        <a:lstStyle/>
        <a:p>
          <a:pPr marL="90170">
            <a:lnSpc>
              <a:spcPct val="115000"/>
            </a:lnSpc>
            <a:spcAft>
              <a:spcPts val="600"/>
            </a:spcAft>
          </a:pPr>
          <a:r>
            <a:rPr lang="en-US" sz="1000">
              <a:effectLst/>
              <a:latin typeface="Arial" panose="020B0604020202020204" pitchFamily="34" charset="0"/>
              <a:ea typeface="Arial" panose="020B0604020202020204" pitchFamily="34" charset="0"/>
            </a:rPr>
            <a:t>  </a:t>
          </a:r>
          <a:endParaRPr lang="en-AU" sz="1000">
            <a:effectLst/>
            <a:latin typeface="Arial" panose="020B0604020202020204" pitchFamily="34" charset="0"/>
            <a:ea typeface="Arial" panose="020B0604020202020204" pitchFamily="34" charset="0"/>
          </a:endParaRPr>
        </a:p>
      </xdr:txBody>
    </xdr:sp>
    <xdr:clientData/>
  </xdr:twoCellAnchor>
  <xdr:oneCellAnchor>
    <xdr:from>
      <xdr:col>0</xdr:col>
      <xdr:colOff>0</xdr:colOff>
      <xdr:row>0</xdr:row>
      <xdr:rowOff>9525</xdr:rowOff>
    </xdr:from>
    <xdr:ext cx="4925695" cy="4733291"/>
    <xdr:pic>
      <xdr:nvPicPr>
        <xdr:cNvPr id="8" name="Picture 7">
          <a:extLst>
            <a:ext uri="{FF2B5EF4-FFF2-40B4-BE49-F238E27FC236}">
              <a16:creationId xmlns:a16="http://schemas.microsoft.com/office/drawing/2014/main" id="{1FB3A687-91D0-4C6D-BEF8-54EAC080AC9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2155" b="23683"/>
        <a:stretch/>
      </xdr:blipFill>
      <xdr:spPr bwMode="auto">
        <a:xfrm>
          <a:off x="0" y="9525"/>
          <a:ext cx="4925695" cy="4733291"/>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2559050</xdr:colOff>
      <xdr:row>22</xdr:row>
      <xdr:rowOff>2131157</xdr:rowOff>
    </xdr:from>
    <xdr:to>
      <xdr:col>4</xdr:col>
      <xdr:colOff>2312220</xdr:colOff>
      <xdr:row>23</xdr:row>
      <xdr:rowOff>152400</xdr:rowOff>
    </xdr:to>
    <xdr:pic>
      <xdr:nvPicPr>
        <xdr:cNvPr id="5" name="Picture 1">
          <a:extLst>
            <a:ext uri="{FF2B5EF4-FFF2-40B4-BE49-F238E27FC236}">
              <a16:creationId xmlns:a16="http://schemas.microsoft.com/office/drawing/2014/main" id="{93498B77-3CE1-29D2-7BC1-0E2555F6B7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1500" y="9265382"/>
          <a:ext cx="4963345" cy="1764568"/>
        </a:xfrm>
        <a:prstGeom prst="rect">
          <a:avLst/>
        </a:prstGeom>
      </xdr:spPr>
    </xdr:pic>
    <xdr:clientData/>
  </xdr:twoCellAnchor>
  <xdr:twoCellAnchor>
    <xdr:from>
      <xdr:col>4</xdr:col>
      <xdr:colOff>238125</xdr:colOff>
      <xdr:row>10</xdr:row>
      <xdr:rowOff>273050</xdr:rowOff>
    </xdr:from>
    <xdr:to>
      <xdr:col>4</xdr:col>
      <xdr:colOff>1190625</xdr:colOff>
      <xdr:row>12</xdr:row>
      <xdr:rowOff>82550</xdr:rowOff>
    </xdr:to>
    <xdr:sp macro="" textlink="">
      <xdr:nvSpPr>
        <xdr:cNvPr id="3" name="Arrow: Left 2">
          <a:extLst>
            <a:ext uri="{FF2B5EF4-FFF2-40B4-BE49-F238E27FC236}">
              <a16:creationId xmlns:a16="http://schemas.microsoft.com/office/drawing/2014/main" id="{A319AFBF-4344-7CEB-FE5E-C7F7894C722B}"/>
            </a:ext>
          </a:extLst>
        </xdr:cNvPr>
        <xdr:cNvSpPr/>
      </xdr:nvSpPr>
      <xdr:spPr>
        <a:xfrm>
          <a:off x="10020300" y="2587625"/>
          <a:ext cx="952500" cy="342900"/>
        </a:xfrm>
        <a:prstGeom prst="leftArrow">
          <a:avLst/>
        </a:prstGeom>
        <a:solidFill>
          <a:schemeClr val="tx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1390650</xdr:colOff>
      <xdr:row>10</xdr:row>
      <xdr:rowOff>120650</xdr:rowOff>
    </xdr:from>
    <xdr:to>
      <xdr:col>7</xdr:col>
      <xdr:colOff>304800</xdr:colOff>
      <xdr:row>13</xdr:row>
      <xdr:rowOff>57150</xdr:rowOff>
    </xdr:to>
    <xdr:sp macro="" textlink="">
      <xdr:nvSpPr>
        <xdr:cNvPr id="4" name="TextBox 3">
          <a:extLst>
            <a:ext uri="{FF2B5EF4-FFF2-40B4-BE49-F238E27FC236}">
              <a16:creationId xmlns:a16="http://schemas.microsoft.com/office/drawing/2014/main" id="{FF1B4CA6-9BF7-9580-21F6-39B0B79308D3}"/>
            </a:ext>
          </a:extLst>
        </xdr:cNvPr>
        <xdr:cNvSpPr txBox="1"/>
      </xdr:nvSpPr>
      <xdr:spPr>
        <a:xfrm>
          <a:off x="11172825" y="2435225"/>
          <a:ext cx="2476500" cy="65087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To</a:t>
          </a:r>
          <a:r>
            <a:rPr lang="en-AU" sz="1100" baseline="0"/>
            <a:t> create new scenario, enter a spreader bar number in cell B93 in the tab 'Model'</a:t>
          </a:r>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78442</xdr:rowOff>
    </xdr:from>
    <xdr:to>
      <xdr:col>3</xdr:col>
      <xdr:colOff>981075</xdr:colOff>
      <xdr:row>14</xdr:row>
      <xdr:rowOff>10058</xdr:rowOff>
    </xdr:to>
    <xdr:pic>
      <xdr:nvPicPr>
        <xdr:cNvPr id="2" name="Picture 1" descr="A close-up of a chart&#10;&#10;Description automatically generated">
          <a:extLst>
            <a:ext uri="{FF2B5EF4-FFF2-40B4-BE49-F238E27FC236}">
              <a16:creationId xmlns:a16="http://schemas.microsoft.com/office/drawing/2014/main" id="{C299BEA4-31AC-414D-B863-6A0D2BE43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15471"/>
          <a:ext cx="7522135" cy="2982791"/>
        </a:xfrm>
        <a:prstGeom prst="rect">
          <a:avLst/>
        </a:prstGeom>
      </xdr:spPr>
    </xdr:pic>
    <xdr:clientData/>
  </xdr:twoCellAnchor>
  <xdr:twoCellAnchor>
    <xdr:from>
      <xdr:col>5</xdr:col>
      <xdr:colOff>47999</xdr:colOff>
      <xdr:row>2</xdr:row>
      <xdr:rowOff>112060</xdr:rowOff>
    </xdr:from>
    <xdr:to>
      <xdr:col>7</xdr:col>
      <xdr:colOff>145677</xdr:colOff>
      <xdr:row>2</xdr:row>
      <xdr:rowOff>756585</xdr:rowOff>
    </xdr:to>
    <xdr:sp macro="" textlink="">
      <xdr:nvSpPr>
        <xdr:cNvPr id="3" name="TextBox 2">
          <a:extLst>
            <a:ext uri="{FF2B5EF4-FFF2-40B4-BE49-F238E27FC236}">
              <a16:creationId xmlns:a16="http://schemas.microsoft.com/office/drawing/2014/main" id="{AF2201BF-4078-4A53-B835-D178EE1F3ED9}"/>
            </a:ext>
          </a:extLst>
        </xdr:cNvPr>
        <xdr:cNvSpPr txBox="1"/>
      </xdr:nvSpPr>
      <xdr:spPr>
        <a:xfrm>
          <a:off x="8979087" y="549089"/>
          <a:ext cx="2473325" cy="644525"/>
        </a:xfrm>
        <a:prstGeom prst="rect">
          <a:avLst/>
        </a:prstGeom>
        <a:solidFill>
          <a:schemeClr val="bg1">
            <a:lumMod val="9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To</a:t>
          </a:r>
          <a:r>
            <a:rPr lang="en-AU" sz="1100" baseline="0"/>
            <a:t> create new scenario, enter a spreader bar number in cell B93.</a:t>
          </a:r>
          <a:endParaRPr lang="en-AU"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252.456130092593" createdVersion="8" refreshedVersion="8" minRefreshableVersion="3" recordCount="785" xr:uid="{7D24B3AB-BC9E-4F58-8CAE-2EEF6ABA24CE}">
  <cacheSource type="worksheet">
    <worksheetSource ref="A5:J790" sheet="LV_MAINS_SUMMARY"/>
  </cacheSource>
  <cacheFields count="10">
    <cacheField name="MODEL_SHORT_NAME_REF" numFmtId="0">
      <sharedItems count="1">
        <s v="Overhead Mains - LV"/>
      </sharedItems>
    </cacheField>
    <cacheField name="LGA_NAME" numFmtId="0">
      <sharedItems count="44">
        <s v="ASHFIELD"/>
        <s v="AUBURN"/>
        <s v="BANKSTOWN"/>
        <s v="BOTANY BAY"/>
        <s v="BURWOOD"/>
        <s v="CANADA BAY"/>
        <s v="CANTERBURY"/>
        <s v="CESSNOCK"/>
        <s v="DUNGOG"/>
        <s v="GOSFORD"/>
        <s v="HAWKESBURY"/>
        <s v="HORNSBY"/>
        <s v="HUNTERS HILL"/>
        <s v="HURSTVILLE"/>
        <s v="KOGARAH"/>
        <s v="KU-RING-GAI"/>
        <s v="LAKE MACQUARIE"/>
        <s v="LANE COVE"/>
        <s v="LEICHHARDT"/>
        <s v="MAITLAND"/>
        <s v="MANLY"/>
        <s v="MARRICKVILLE"/>
        <s v="MID-WESTERN REGIONAL"/>
        <s v="MOSMAN"/>
        <s v="MUSWELLBROOK"/>
        <s v="NEWCASTLE"/>
        <s v="NORTH SYDNEY"/>
        <s v="PARRAMATTA"/>
        <s v="PITTWATER"/>
        <s v="PORT STEPHENS"/>
        <s v="RANDWICK"/>
        <s v="ROCKDALE"/>
        <s v="RYDE"/>
        <s v="SINGLETON"/>
        <s v="STRATHFIELD"/>
        <s v="SUTHERLAND"/>
        <s v="SYDNEY"/>
        <s v="THE HILLS SHIRE"/>
        <s v="UPPER HUNTER"/>
        <s v="WARRINGAH"/>
        <s v="WAVERLEY"/>
        <s v="WILLOUGHBY"/>
        <s v="WOOLLAHRA"/>
        <s v="WYONG"/>
      </sharedItems>
    </cacheField>
    <cacheField name="CONDUCTOR_TYPE" numFmtId="0">
      <sharedItems count="12">
        <s v="ALUMINIUM"/>
        <s v="COPPER"/>
        <s v="LV_ABC"/>
        <s v="PVC"/>
        <s v="PVC_BUNDLE"/>
        <s v="PVC_SINGLE"/>
        <s v="XLPE"/>
        <s v="TWIN_TWIST"/>
        <s v="ACSR"/>
        <s v="XLPE_CONC_N"/>
        <s v="XLPE_SAC"/>
        <s v="CONSAC"/>
      </sharedItems>
    </cacheField>
    <cacheField name="INSULATION_TYPE" numFmtId="0">
      <sharedItems count="3">
        <s v="BARE"/>
        <s v="XLPE"/>
        <s v="PVC"/>
      </sharedItems>
    </cacheField>
    <cacheField name="BARE_VS_COVERED" numFmtId="0">
      <sharedItems count="2">
        <s v="BARE"/>
        <s v="COVERED"/>
      </sharedItems>
    </cacheField>
    <cacheField name="BUSHFIRE_CATEGORY" numFmtId="0">
      <sharedItems count="5">
        <s v="not in bushfire"/>
        <s v="buffer"/>
        <s v="vegetation category 1"/>
        <s v="vegetation category 3"/>
        <s v="vegetation category 2"/>
      </sharedItems>
    </cacheField>
    <cacheField name="BUSHFIRE_CATEGORY_2022" numFmtId="0">
      <sharedItems count="5">
        <s v="not in bushfire"/>
        <s v="buffer"/>
        <s v="vegetation category 1"/>
        <s v="vegetation category 3"/>
        <s v="vegetation category 2"/>
      </sharedItems>
    </cacheField>
    <cacheField name="BUSHFIRE_VS_NOT_BUSHFIRE_2022" numFmtId="0">
      <sharedItems count="2">
        <s v="NOT IN BUSHFIRE"/>
        <s v="BUSHFIRE"/>
      </sharedItems>
    </cacheField>
    <cacheField name="Sum of ASSET_LENGTH" numFmtId="0">
      <sharedItems containsSemiMixedTypes="0" containsString="0" containsNumber="1" minValue="1.2428356570759285E-2" maxValue="368.36785304945585"/>
    </cacheField>
    <cacheField name="Count of ASSET_ID" numFmtId="0">
      <sharedItems containsSemiMixedTypes="0" containsString="0" containsNumber="1" containsInteger="1" minValue="1" maxValue="1209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252.481741087962" createdVersion="8" refreshedVersion="8" minRefreshableVersion="3" recordCount="785" xr:uid="{742F578B-CC9C-4AF1-90D0-EE11C9673E51}">
  <cacheSource type="worksheet">
    <worksheetSource ref="A5:K790" sheet="LV_MAINS_SUMMARY"/>
  </cacheSource>
  <cacheFields count="11">
    <cacheField name="MODEL_SHORT_NAME_REF" numFmtId="0">
      <sharedItems/>
    </cacheField>
    <cacheField name="LGA_NAME" numFmtId="0">
      <sharedItems count="44">
        <s v="ASHFIELD"/>
        <s v="AUBURN"/>
        <s v="BANKSTOWN"/>
        <s v="BOTANY BAY"/>
        <s v="BURWOOD"/>
        <s v="CANADA BAY"/>
        <s v="CANTERBURY"/>
        <s v="CESSNOCK"/>
        <s v="DUNGOG"/>
        <s v="GOSFORD"/>
        <s v="HAWKESBURY"/>
        <s v="HORNSBY"/>
        <s v="HUNTERS HILL"/>
        <s v="HURSTVILLE"/>
        <s v="KOGARAH"/>
        <s v="KU-RING-GAI"/>
        <s v="LAKE MACQUARIE"/>
        <s v="LANE COVE"/>
        <s v="LEICHHARDT"/>
        <s v="MAITLAND"/>
        <s v="MANLY"/>
        <s v="MARRICKVILLE"/>
        <s v="MID-WESTERN REGIONAL"/>
        <s v="MOSMAN"/>
        <s v="MUSWELLBROOK"/>
        <s v="NEWCASTLE"/>
        <s v="NORTH SYDNEY"/>
        <s v="PARRAMATTA"/>
        <s v="PITTWATER"/>
        <s v="PORT STEPHENS"/>
        <s v="RANDWICK"/>
        <s v="ROCKDALE"/>
        <s v="RYDE"/>
        <s v="SINGLETON"/>
        <s v="STRATHFIELD"/>
        <s v="SUTHERLAND"/>
        <s v="SYDNEY"/>
        <s v="THE HILLS SHIRE"/>
        <s v="UPPER HUNTER"/>
        <s v="WARRINGAH"/>
        <s v="WAVERLEY"/>
        <s v="WILLOUGHBY"/>
        <s v="WOOLLAHRA"/>
        <s v="WYONG"/>
      </sharedItems>
    </cacheField>
    <cacheField name="CONDUCTOR_TYPE" numFmtId="0">
      <sharedItems/>
    </cacheField>
    <cacheField name="INSULATION_TYPE" numFmtId="0">
      <sharedItems/>
    </cacheField>
    <cacheField name="BARE_VS_COVERED" numFmtId="0">
      <sharedItems count="2">
        <s v="BARE"/>
        <s v="COVERED"/>
      </sharedItems>
    </cacheField>
    <cacheField name="BUSHFIRE_CATEGORY" numFmtId="0">
      <sharedItems/>
    </cacheField>
    <cacheField name="BUSHFIRE_CATEGORY_2022" numFmtId="0">
      <sharedItems/>
    </cacheField>
    <cacheField name="BUSHFIRE_VS_NOT_BUSHFIRE_2022" numFmtId="0">
      <sharedItems count="2">
        <s v="NOT IN BUSHFIRE"/>
        <s v="BUSHFIRE"/>
      </sharedItems>
    </cacheField>
    <cacheField name="Sum of ASSET_LENGTH" numFmtId="0">
      <sharedItems containsSemiMixedTypes="0" containsString="0" containsNumber="1" minValue="1.2428356570759285E-2" maxValue="368.36785304945585"/>
    </cacheField>
    <cacheField name="Count of ASSET_ID" numFmtId="0">
      <sharedItems containsSemiMixedTypes="0" containsString="0" containsNumber="1" containsInteger="1" minValue="1" maxValue="12096" count="293">
        <n v="224"/>
        <n v="2769"/>
        <n v="626"/>
        <n v="1"/>
        <n v="28"/>
        <n v="5"/>
        <n v="348"/>
        <n v="758"/>
        <n v="4963"/>
        <n v="705"/>
        <n v="7"/>
        <n v="36"/>
        <n v="287"/>
        <n v="217"/>
        <n v="4"/>
        <n v="4449"/>
        <n v="342"/>
        <n v="12096"/>
        <n v="13"/>
        <n v="5670"/>
        <n v="136"/>
        <n v="3"/>
        <n v="2112"/>
        <n v="431"/>
        <n v="2427"/>
        <n v="1477"/>
        <n v="9"/>
        <n v="23"/>
        <n v="51"/>
        <n v="412"/>
        <n v="2021"/>
        <n v="481"/>
        <n v="17"/>
        <n v="261"/>
        <n v="754"/>
        <n v="4455"/>
        <n v="999"/>
        <n v="42"/>
        <n v="639"/>
        <n v="1387"/>
        <n v="8378"/>
        <n v="2534"/>
        <n v="62"/>
        <n v="1696"/>
        <n v="14"/>
        <n v="2"/>
        <n v="27"/>
        <n v="10"/>
        <n v="144"/>
        <n v="953"/>
        <n v="11"/>
        <n v="72"/>
        <n v="2802"/>
        <n v="134"/>
        <n v="38"/>
        <n v="455"/>
        <n v="303"/>
        <n v="19"/>
        <n v="898"/>
        <n v="57"/>
        <n v="20"/>
        <n v="273"/>
        <n v="4147"/>
        <n v="35"/>
        <n v="2973"/>
        <n v="1027"/>
        <n v="55"/>
        <n v="139"/>
        <n v="3958"/>
        <n v="607"/>
        <n v="111"/>
        <n v="294"/>
        <n v="30"/>
        <n v="8"/>
        <n v="43"/>
        <n v="21"/>
        <n v="1665"/>
        <n v="510"/>
        <n v="56"/>
        <n v="61"/>
        <n v="2840"/>
        <n v="450"/>
        <n v="100"/>
        <n v="379"/>
        <n v="6"/>
        <n v="110"/>
        <n v="9348"/>
        <n v="47"/>
        <n v="123"/>
        <n v="24"/>
        <n v="609"/>
        <n v="1742"/>
        <n v="98"/>
        <n v="1688"/>
        <n v="2448"/>
        <n v="188"/>
        <n v="92"/>
        <n v="25"/>
        <n v="230"/>
        <n v="6099"/>
        <n v="3586"/>
        <n v="78"/>
        <n v="1830"/>
        <n v="82"/>
        <n v="1005"/>
        <n v="393"/>
        <n v="214"/>
        <n v="162"/>
        <n v="2069"/>
        <n v="4063"/>
        <n v="1691"/>
        <n v="200"/>
        <n v="324"/>
        <n v="1570"/>
        <n v="2732"/>
        <n v="1006"/>
        <n v="109"/>
        <n v="244"/>
        <n v="598"/>
        <n v="878"/>
        <n v="2440"/>
        <n v="16"/>
        <n v="8076"/>
        <n v="34"/>
        <n v="3176"/>
        <n v="12"/>
        <n v="46"/>
        <n v="2031"/>
        <n v="3435"/>
        <n v="7022"/>
        <n v="18"/>
        <n v="81"/>
        <n v="2004"/>
        <n v="5332"/>
        <n v="15"/>
        <n v="128"/>
        <n v="50"/>
        <n v="80"/>
        <n v="6339"/>
        <n v="60"/>
        <n v="75"/>
        <n v="54"/>
        <n v="338"/>
        <n v="182"/>
        <n v="1914"/>
        <n v="659"/>
        <n v="31"/>
        <n v="539"/>
        <n v="569"/>
        <n v="3226"/>
        <n v="1409"/>
        <n v="364"/>
        <n v="44"/>
        <n v="39"/>
        <n v="40"/>
        <n v="48"/>
        <n v="118"/>
        <n v="2165"/>
        <n v="368"/>
        <n v="1202"/>
        <n v="402"/>
        <n v="2620"/>
        <n v="284"/>
        <n v="68"/>
        <n v="550"/>
        <n v="170"/>
        <n v="22"/>
        <n v="1531"/>
        <n v="137"/>
        <n v="620"/>
        <n v="699"/>
        <n v="5722"/>
        <n v="2111"/>
        <n v="116"/>
        <n v="167"/>
        <n v="194"/>
        <n v="207"/>
        <n v="1299"/>
        <n v="439"/>
        <n v="480"/>
        <n v="26"/>
        <n v="270"/>
        <n v="94"/>
        <n v="114"/>
        <n v="1048"/>
        <n v="702"/>
        <n v="6286"/>
        <n v="672"/>
        <n v="6644"/>
        <n v="5921"/>
        <n v="122"/>
        <n v="388"/>
        <n v="2296"/>
        <n v="1171"/>
        <n v="572"/>
        <n v="500"/>
        <n v="1666"/>
        <n v="413"/>
        <n v="64"/>
        <n v="1945"/>
        <n v="113"/>
        <n v="695"/>
        <n v="986"/>
        <n v="848"/>
        <n v="588"/>
        <n v="883"/>
        <n v="71"/>
        <n v="1430"/>
        <n v="611"/>
        <n v="66"/>
        <n v="208"/>
        <n v="241"/>
        <n v="914"/>
        <n v="2515"/>
        <n v="955"/>
        <n v="8121"/>
        <n v="3196"/>
        <n v="112"/>
        <n v="2173"/>
        <n v="4849"/>
        <n v="1949"/>
        <n v="279"/>
        <n v="267"/>
        <n v="849"/>
        <n v="331"/>
        <n v="7081"/>
        <n v="49"/>
        <n v="2087"/>
        <n v="29"/>
        <n v="1595"/>
        <n v="73"/>
        <n v="529"/>
        <n v="141"/>
        <n v="59"/>
        <n v="627"/>
        <n v="41"/>
        <n v="1969"/>
        <n v="430"/>
        <n v="2477"/>
        <n v="726"/>
        <n v="291"/>
        <n v="1205"/>
        <n v="3956"/>
        <n v="33"/>
        <n v="1031"/>
        <n v="32"/>
        <n v="10459"/>
        <n v="4868"/>
        <n v="1484"/>
        <n v="496"/>
        <n v="3391"/>
        <n v="5513"/>
        <n v="371"/>
        <n v="67"/>
        <n v="533"/>
        <n v="179"/>
        <n v="445"/>
        <n v="1219"/>
        <n v="1098"/>
        <n v="3110"/>
        <n v="3590"/>
        <n v="3697"/>
        <n v="37"/>
        <n v="163"/>
        <n v="1302"/>
        <n v="1546"/>
        <n v="248"/>
        <n v="2518"/>
        <n v="1153"/>
        <n v="77"/>
        <n v="574"/>
        <n v="507"/>
        <n v="4096"/>
        <n v="1687"/>
        <n v="191"/>
        <n v="2484"/>
        <n v="1568"/>
        <n v="102"/>
        <n v="76"/>
        <n v="1861"/>
        <n v="318"/>
        <n v="366"/>
        <n v="4502"/>
        <n v="1488"/>
        <n v="232"/>
        <n v="145"/>
        <n v="205"/>
        <n v="5182"/>
        <n v="69"/>
        <n v="7129"/>
        <n v="74"/>
        <n v="392"/>
        <n v="105"/>
      </sharedItems>
    </cacheField>
    <cacheField name="Average span length (m)" numFmtId="2">
      <sharedItems containsSemiMixedTypes="0" containsString="0" containsNumber="1" minValue="9.6994187880551035" maxValue="154.2241584480858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252.703988078705" createdVersion="8" refreshedVersion="8" minRefreshableVersion="3" recordCount="44" xr:uid="{4CED5B86-8948-463E-8D9C-AD3A59A219F4}">
  <cacheSource type="worksheet">
    <worksheetSource ref="I1:O45" sheet="Table 2"/>
  </cacheSource>
  <cacheFields count="6">
    <cacheField name="LGA" numFmtId="0">
      <sharedItems/>
    </cacheField>
    <cacheField name="Bushfire" numFmtId="0">
      <sharedItems containsString="0" containsBlank="1" containsNumber="1" minValue="1.5950893052952074E-2" maxValue="287.9070431042399" count="30">
        <m/>
        <n v="19.636242711644634"/>
        <n v="140.50652859144515"/>
        <n v="0.17184365685495034"/>
        <n v="287.9070431042399"/>
        <n v="1.5950893052952074E-2"/>
        <n v="162.87998098096966"/>
        <n v="3.1298791366616645"/>
        <n v="8.7674496361516674"/>
        <n v="2.2069677378631365"/>
        <n v="110.67165637510605"/>
        <n v="281.41836197919253"/>
        <n v="8.3145459876443155"/>
        <n v="76.066616186523689"/>
        <n v="11.336593328243799"/>
        <n v="4.9674693145881244E-2"/>
        <n v="7.9953278202684332"/>
        <n v="24.302144082297385"/>
        <n v="58.236314733036124"/>
        <n v="1.7559438991866347"/>
        <n v="45.710875882552877"/>
        <n v="197.37345275355881"/>
        <n v="17.045476651684194"/>
        <n v="78.344204090275795"/>
        <n v="79.431784545590247"/>
        <n v="0.23972115131183369"/>
        <n v="37.842699209123708"/>
        <n v="81.566072618078195"/>
        <n v="20.93905459880617"/>
        <n v="198.30108299440587"/>
      </sharedItems>
    </cacheField>
    <cacheField name="Not Bushfire" numFmtId="0">
      <sharedItems containsString="0" containsBlank="1" containsNumber="1" minValue="3.7349178311575561E-2" maxValue="691.78023990642453" count="44">
        <n v="109.08102100259487"/>
        <n v="191.06998721617717"/>
        <n v="676.79876626937209"/>
        <n v="115.83816613191323"/>
        <n v="89.042662028430996"/>
        <n v="199.94838588514872"/>
        <n v="390.75885685005795"/>
        <n v="298.04677549485422"/>
        <n v="0.27828698125094442"/>
        <n v="600.38145210929372"/>
        <n v="3.7349178311575561E-2"/>
        <n v="409.79147668659067"/>
        <n v="46.416769621352003"/>
        <n v="240.08080497377514"/>
        <n v="166.9566027554734"/>
        <n v="425.4345325000005"/>
        <n v="691.78023990642453"/>
        <n v="99.857461997675557"/>
        <n v="140.10573463856375"/>
        <n v="247.1459248627998"/>
        <n v="111.06568982289829"/>
        <n v="218.38689166803709"/>
        <m/>
        <n v="65.957554649026505"/>
        <n v="65.329560108883129"/>
        <n v="644.31531222725744"/>
        <n v="119.96905870086819"/>
        <n v="4.350731705145118"/>
        <n v="234.43784544813502"/>
        <n v="234.93225461969777"/>
        <n v="332.37195358960287"/>
        <n v="276.78139956651313"/>
        <n v="337.39883492574404"/>
        <n v="153.38048554659193"/>
        <n v="114.04994674350269"/>
        <n v="615.83955390786491"/>
        <n v="223.53529389504769"/>
        <n v="2.2306033711043547"/>
        <n v="92.697626579832317"/>
        <n v="429.3922813230518"/>
        <n v="100.08479055427884"/>
        <n v="206.34187243759007"/>
        <n v="109.08849847095776"/>
        <n v="584.10233945396089"/>
      </sharedItems>
    </cacheField>
    <cacheField name="Total length (km)" numFmtId="0">
      <sharedItems containsSemiMixedTypes="0" containsString="0" containsNumber="1" minValue="4.9674693145881244E-2" maxValue="973.19860188561711"/>
    </cacheField>
    <cacheField name="Region" numFmtId="0">
      <sharedItems count="3">
        <s v="Mid"/>
        <s v="Inland"/>
        <s v="Coastal"/>
      </sharedItems>
    </cacheField>
    <cacheField name="SAIDI for climate MEDs (mins/yr)" numFmtId="0">
      <sharedItems containsString="0" containsBlank="1" containsNumber="1" minValue="0.419164553" maxValue="336.53958999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5">
  <r>
    <x v="0"/>
    <x v="0"/>
    <x v="0"/>
    <x v="0"/>
    <x v="0"/>
    <x v="0"/>
    <x v="0"/>
    <x v="0"/>
    <n v="6.9147971919134585"/>
    <n v="224"/>
  </r>
  <r>
    <x v="0"/>
    <x v="0"/>
    <x v="1"/>
    <x v="0"/>
    <x v="0"/>
    <x v="0"/>
    <x v="0"/>
    <x v="0"/>
    <n v="83.207243001735748"/>
    <n v="2769"/>
  </r>
  <r>
    <x v="0"/>
    <x v="0"/>
    <x v="2"/>
    <x v="1"/>
    <x v="1"/>
    <x v="0"/>
    <x v="0"/>
    <x v="0"/>
    <n v="12.796480240514148"/>
    <n v="626"/>
  </r>
  <r>
    <x v="0"/>
    <x v="0"/>
    <x v="3"/>
    <x v="2"/>
    <x v="1"/>
    <x v="0"/>
    <x v="0"/>
    <x v="0"/>
    <n v="3.6098178253982989E-2"/>
    <n v="1"/>
  </r>
  <r>
    <x v="0"/>
    <x v="0"/>
    <x v="4"/>
    <x v="2"/>
    <x v="1"/>
    <x v="0"/>
    <x v="0"/>
    <x v="0"/>
    <n v="0.49728286789610027"/>
    <n v="28"/>
  </r>
  <r>
    <x v="0"/>
    <x v="0"/>
    <x v="5"/>
    <x v="2"/>
    <x v="1"/>
    <x v="0"/>
    <x v="0"/>
    <x v="0"/>
    <n v="0.15761098637127632"/>
    <n v="5"/>
  </r>
  <r>
    <x v="0"/>
    <x v="0"/>
    <x v="6"/>
    <x v="1"/>
    <x v="1"/>
    <x v="0"/>
    <x v="0"/>
    <x v="0"/>
    <n v="5.4715085359101439"/>
    <n v="348"/>
  </r>
  <r>
    <x v="0"/>
    <x v="1"/>
    <x v="0"/>
    <x v="0"/>
    <x v="0"/>
    <x v="0"/>
    <x v="0"/>
    <x v="0"/>
    <n v="23.940903972427716"/>
    <n v="758"/>
  </r>
  <r>
    <x v="0"/>
    <x v="1"/>
    <x v="1"/>
    <x v="0"/>
    <x v="0"/>
    <x v="0"/>
    <x v="0"/>
    <x v="0"/>
    <n v="144.11078694692213"/>
    <n v="4963"/>
  </r>
  <r>
    <x v="0"/>
    <x v="1"/>
    <x v="2"/>
    <x v="1"/>
    <x v="1"/>
    <x v="0"/>
    <x v="0"/>
    <x v="0"/>
    <n v="16.225782577192135"/>
    <n v="705"/>
  </r>
  <r>
    <x v="0"/>
    <x v="1"/>
    <x v="3"/>
    <x v="2"/>
    <x v="1"/>
    <x v="0"/>
    <x v="0"/>
    <x v="0"/>
    <n v="0.24612006824863031"/>
    <n v="7"/>
  </r>
  <r>
    <x v="0"/>
    <x v="1"/>
    <x v="4"/>
    <x v="2"/>
    <x v="1"/>
    <x v="0"/>
    <x v="0"/>
    <x v="0"/>
    <n v="0.66966501038627746"/>
    <n v="36"/>
  </r>
  <r>
    <x v="0"/>
    <x v="1"/>
    <x v="6"/>
    <x v="1"/>
    <x v="1"/>
    <x v="0"/>
    <x v="0"/>
    <x v="0"/>
    <n v="5.8767286410002777"/>
    <n v="287"/>
  </r>
  <r>
    <x v="0"/>
    <x v="2"/>
    <x v="0"/>
    <x v="0"/>
    <x v="0"/>
    <x v="1"/>
    <x v="1"/>
    <x v="1"/>
    <n v="7.0807838826770499"/>
    <n v="217"/>
  </r>
  <r>
    <x v="0"/>
    <x v="2"/>
    <x v="0"/>
    <x v="0"/>
    <x v="0"/>
    <x v="1"/>
    <x v="2"/>
    <x v="1"/>
    <n v="0.16334318025653238"/>
    <n v="4"/>
  </r>
  <r>
    <x v="0"/>
    <x v="2"/>
    <x v="0"/>
    <x v="0"/>
    <x v="0"/>
    <x v="0"/>
    <x v="0"/>
    <x v="0"/>
    <n v="143.36394321157147"/>
    <n v="4449"/>
  </r>
  <r>
    <x v="0"/>
    <x v="2"/>
    <x v="0"/>
    <x v="0"/>
    <x v="0"/>
    <x v="2"/>
    <x v="2"/>
    <x v="1"/>
    <n v="4.0019253978500625E-2"/>
    <n v="1"/>
  </r>
  <r>
    <x v="0"/>
    <x v="2"/>
    <x v="1"/>
    <x v="0"/>
    <x v="0"/>
    <x v="1"/>
    <x v="1"/>
    <x v="1"/>
    <n v="11.343572380216802"/>
    <n v="342"/>
  </r>
  <r>
    <x v="0"/>
    <x v="2"/>
    <x v="1"/>
    <x v="0"/>
    <x v="0"/>
    <x v="1"/>
    <x v="2"/>
    <x v="1"/>
    <n v="0.19775145602372615"/>
    <n v="4"/>
  </r>
  <r>
    <x v="0"/>
    <x v="2"/>
    <x v="1"/>
    <x v="0"/>
    <x v="0"/>
    <x v="0"/>
    <x v="0"/>
    <x v="0"/>
    <n v="368.36785304945585"/>
    <n v="12096"/>
  </r>
  <r>
    <x v="0"/>
    <x v="2"/>
    <x v="1"/>
    <x v="0"/>
    <x v="0"/>
    <x v="2"/>
    <x v="2"/>
    <x v="1"/>
    <n v="0.45470604175664114"/>
    <n v="13"/>
  </r>
  <r>
    <x v="0"/>
    <x v="2"/>
    <x v="2"/>
    <x v="1"/>
    <x v="1"/>
    <x v="0"/>
    <x v="0"/>
    <x v="0"/>
    <n v="126.58169266185494"/>
    <n v="5670"/>
  </r>
  <r>
    <x v="0"/>
    <x v="2"/>
    <x v="3"/>
    <x v="2"/>
    <x v="1"/>
    <x v="0"/>
    <x v="0"/>
    <x v="0"/>
    <n v="1.67503820062943E-2"/>
    <n v="1"/>
  </r>
  <r>
    <x v="0"/>
    <x v="2"/>
    <x v="4"/>
    <x v="2"/>
    <x v="1"/>
    <x v="1"/>
    <x v="1"/>
    <x v="1"/>
    <n v="0.35606651673538214"/>
    <n v="13"/>
  </r>
  <r>
    <x v="0"/>
    <x v="2"/>
    <x v="4"/>
    <x v="2"/>
    <x v="1"/>
    <x v="0"/>
    <x v="0"/>
    <x v="0"/>
    <n v="2.8449531362749196"/>
    <n v="136"/>
  </r>
  <r>
    <x v="0"/>
    <x v="2"/>
    <x v="7"/>
    <x v="0"/>
    <x v="0"/>
    <x v="0"/>
    <x v="0"/>
    <x v="0"/>
    <n v="9.4280334416125461E-2"/>
    <n v="3"/>
  </r>
  <r>
    <x v="0"/>
    <x v="2"/>
    <x v="6"/>
    <x v="1"/>
    <x v="1"/>
    <x v="0"/>
    <x v="0"/>
    <x v="0"/>
    <n v="35.529293493792473"/>
    <n v="2112"/>
  </r>
  <r>
    <x v="0"/>
    <x v="3"/>
    <x v="0"/>
    <x v="0"/>
    <x v="0"/>
    <x v="0"/>
    <x v="0"/>
    <x v="0"/>
    <n v="13.454209127225543"/>
    <n v="431"/>
  </r>
  <r>
    <x v="0"/>
    <x v="3"/>
    <x v="1"/>
    <x v="0"/>
    <x v="0"/>
    <x v="0"/>
    <x v="0"/>
    <x v="0"/>
    <n v="68.459886960674652"/>
    <n v="2427"/>
  </r>
  <r>
    <x v="0"/>
    <x v="3"/>
    <x v="2"/>
    <x v="1"/>
    <x v="1"/>
    <x v="0"/>
    <x v="0"/>
    <x v="0"/>
    <n v="32.408795772810429"/>
    <n v="1477"/>
  </r>
  <r>
    <x v="0"/>
    <x v="3"/>
    <x v="3"/>
    <x v="2"/>
    <x v="1"/>
    <x v="0"/>
    <x v="0"/>
    <x v="0"/>
    <n v="0.13795737898865093"/>
    <n v="9"/>
  </r>
  <r>
    <x v="0"/>
    <x v="3"/>
    <x v="4"/>
    <x v="2"/>
    <x v="1"/>
    <x v="0"/>
    <x v="0"/>
    <x v="0"/>
    <n v="0.45749040614929254"/>
    <n v="23"/>
  </r>
  <r>
    <x v="0"/>
    <x v="3"/>
    <x v="6"/>
    <x v="1"/>
    <x v="1"/>
    <x v="0"/>
    <x v="0"/>
    <x v="0"/>
    <n v="0.91982648606466444"/>
    <n v="51"/>
  </r>
  <r>
    <x v="0"/>
    <x v="4"/>
    <x v="0"/>
    <x v="0"/>
    <x v="0"/>
    <x v="0"/>
    <x v="0"/>
    <x v="0"/>
    <n v="12.79700756036307"/>
    <n v="412"/>
  </r>
  <r>
    <x v="0"/>
    <x v="4"/>
    <x v="1"/>
    <x v="0"/>
    <x v="0"/>
    <x v="0"/>
    <x v="0"/>
    <x v="0"/>
    <n v="61.433136235679036"/>
    <n v="2021"/>
  </r>
  <r>
    <x v="0"/>
    <x v="4"/>
    <x v="2"/>
    <x v="1"/>
    <x v="1"/>
    <x v="0"/>
    <x v="0"/>
    <x v="0"/>
    <n v="10.321168115429904"/>
    <n v="481"/>
  </r>
  <r>
    <x v="0"/>
    <x v="4"/>
    <x v="4"/>
    <x v="2"/>
    <x v="1"/>
    <x v="0"/>
    <x v="0"/>
    <x v="0"/>
    <n v="0.33716333479205468"/>
    <n v="17"/>
  </r>
  <r>
    <x v="0"/>
    <x v="4"/>
    <x v="6"/>
    <x v="1"/>
    <x v="1"/>
    <x v="0"/>
    <x v="0"/>
    <x v="0"/>
    <n v="4.1541867821669349"/>
    <n v="261"/>
  </r>
  <r>
    <x v="0"/>
    <x v="5"/>
    <x v="0"/>
    <x v="0"/>
    <x v="0"/>
    <x v="0"/>
    <x v="0"/>
    <x v="0"/>
    <n v="24.322967179254821"/>
    <n v="754"/>
  </r>
  <r>
    <x v="0"/>
    <x v="5"/>
    <x v="1"/>
    <x v="0"/>
    <x v="0"/>
    <x v="0"/>
    <x v="0"/>
    <x v="0"/>
    <n v="141.11477940925488"/>
    <n v="4455"/>
  </r>
  <r>
    <x v="0"/>
    <x v="5"/>
    <x v="2"/>
    <x v="1"/>
    <x v="1"/>
    <x v="0"/>
    <x v="0"/>
    <x v="0"/>
    <n v="23.069033796549107"/>
    <n v="999"/>
  </r>
  <r>
    <x v="0"/>
    <x v="5"/>
    <x v="3"/>
    <x v="2"/>
    <x v="1"/>
    <x v="0"/>
    <x v="0"/>
    <x v="0"/>
    <n v="1.6864750330121775E-2"/>
    <n v="1"/>
  </r>
  <r>
    <x v="0"/>
    <x v="5"/>
    <x v="4"/>
    <x v="2"/>
    <x v="1"/>
    <x v="0"/>
    <x v="0"/>
    <x v="0"/>
    <n v="0.94582467432473682"/>
    <n v="42"/>
  </r>
  <r>
    <x v="0"/>
    <x v="5"/>
    <x v="6"/>
    <x v="1"/>
    <x v="1"/>
    <x v="0"/>
    <x v="0"/>
    <x v="0"/>
    <n v="10.478916075435091"/>
    <n v="639"/>
  </r>
  <r>
    <x v="0"/>
    <x v="6"/>
    <x v="0"/>
    <x v="0"/>
    <x v="0"/>
    <x v="0"/>
    <x v="0"/>
    <x v="0"/>
    <n v="43.255755691457928"/>
    <n v="1387"/>
  </r>
  <r>
    <x v="0"/>
    <x v="6"/>
    <x v="1"/>
    <x v="0"/>
    <x v="0"/>
    <x v="0"/>
    <x v="0"/>
    <x v="0"/>
    <n v="263.80057980432264"/>
    <n v="8378"/>
  </r>
  <r>
    <x v="0"/>
    <x v="6"/>
    <x v="2"/>
    <x v="1"/>
    <x v="1"/>
    <x v="0"/>
    <x v="0"/>
    <x v="0"/>
    <n v="54.372210883288311"/>
    <n v="2534"/>
  </r>
  <r>
    <x v="0"/>
    <x v="6"/>
    <x v="3"/>
    <x v="2"/>
    <x v="1"/>
    <x v="0"/>
    <x v="0"/>
    <x v="0"/>
    <n v="2.6960143618113039E-2"/>
    <n v="1"/>
  </r>
  <r>
    <x v="0"/>
    <x v="6"/>
    <x v="4"/>
    <x v="2"/>
    <x v="1"/>
    <x v="0"/>
    <x v="0"/>
    <x v="0"/>
    <n v="1.3107619810902618"/>
    <n v="62"/>
  </r>
  <r>
    <x v="0"/>
    <x v="6"/>
    <x v="6"/>
    <x v="1"/>
    <x v="1"/>
    <x v="0"/>
    <x v="0"/>
    <x v="0"/>
    <n v="27.992588346280744"/>
    <n v="1696"/>
  </r>
  <r>
    <x v="0"/>
    <x v="7"/>
    <x v="8"/>
    <x v="0"/>
    <x v="0"/>
    <x v="1"/>
    <x v="1"/>
    <x v="1"/>
    <n v="0.85985878979756702"/>
    <n v="14"/>
  </r>
  <r>
    <x v="0"/>
    <x v="7"/>
    <x v="8"/>
    <x v="0"/>
    <x v="0"/>
    <x v="1"/>
    <x v="2"/>
    <x v="1"/>
    <n v="0.15555573668605069"/>
    <n v="2"/>
  </r>
  <r>
    <x v="0"/>
    <x v="7"/>
    <x v="8"/>
    <x v="0"/>
    <x v="0"/>
    <x v="1"/>
    <x v="3"/>
    <x v="1"/>
    <n v="0.33157470200921557"/>
    <n v="4"/>
  </r>
  <r>
    <x v="0"/>
    <x v="7"/>
    <x v="8"/>
    <x v="0"/>
    <x v="0"/>
    <x v="0"/>
    <x v="0"/>
    <x v="0"/>
    <n v="0.91443962424983194"/>
    <n v="14"/>
  </r>
  <r>
    <x v="0"/>
    <x v="7"/>
    <x v="8"/>
    <x v="0"/>
    <x v="0"/>
    <x v="2"/>
    <x v="2"/>
    <x v="1"/>
    <n v="2.5193096563264019"/>
    <n v="27"/>
  </r>
  <r>
    <x v="0"/>
    <x v="7"/>
    <x v="8"/>
    <x v="0"/>
    <x v="0"/>
    <x v="2"/>
    <x v="3"/>
    <x v="1"/>
    <n v="0.8960768328655706"/>
    <n v="10"/>
  </r>
  <r>
    <x v="0"/>
    <x v="7"/>
    <x v="8"/>
    <x v="0"/>
    <x v="0"/>
    <x v="3"/>
    <x v="3"/>
    <x v="1"/>
    <n v="10.687028958229762"/>
    <n v="144"/>
  </r>
  <r>
    <x v="0"/>
    <x v="7"/>
    <x v="0"/>
    <x v="0"/>
    <x v="0"/>
    <x v="1"/>
    <x v="1"/>
    <x v="1"/>
    <n v="43.601115288737482"/>
    <n v="953"/>
  </r>
  <r>
    <x v="0"/>
    <x v="7"/>
    <x v="0"/>
    <x v="0"/>
    <x v="0"/>
    <x v="1"/>
    <x v="2"/>
    <x v="1"/>
    <n v="0.39439986610920347"/>
    <n v="11"/>
  </r>
  <r>
    <x v="0"/>
    <x v="7"/>
    <x v="0"/>
    <x v="0"/>
    <x v="0"/>
    <x v="1"/>
    <x v="4"/>
    <x v="1"/>
    <n v="0.24535908140233439"/>
    <n v="5"/>
  </r>
  <r>
    <x v="0"/>
    <x v="7"/>
    <x v="0"/>
    <x v="0"/>
    <x v="0"/>
    <x v="1"/>
    <x v="3"/>
    <x v="1"/>
    <n v="3.7690730974882332"/>
    <n v="72"/>
  </r>
  <r>
    <x v="0"/>
    <x v="7"/>
    <x v="0"/>
    <x v="0"/>
    <x v="0"/>
    <x v="0"/>
    <x v="1"/>
    <x v="1"/>
    <n v="0.28372966536521543"/>
    <n v="4"/>
  </r>
  <r>
    <x v="0"/>
    <x v="7"/>
    <x v="0"/>
    <x v="0"/>
    <x v="0"/>
    <x v="0"/>
    <x v="0"/>
    <x v="0"/>
    <n v="118.11937835722951"/>
    <n v="2802"/>
  </r>
  <r>
    <x v="0"/>
    <x v="7"/>
    <x v="0"/>
    <x v="0"/>
    <x v="0"/>
    <x v="2"/>
    <x v="2"/>
    <x v="1"/>
    <n v="8.5875056232209381"/>
    <n v="134"/>
  </r>
  <r>
    <x v="0"/>
    <x v="7"/>
    <x v="0"/>
    <x v="0"/>
    <x v="0"/>
    <x v="2"/>
    <x v="3"/>
    <x v="1"/>
    <n v="2.7467616483589765"/>
    <n v="38"/>
  </r>
  <r>
    <x v="0"/>
    <x v="7"/>
    <x v="0"/>
    <x v="0"/>
    <x v="0"/>
    <x v="3"/>
    <x v="2"/>
    <x v="1"/>
    <n v="0.23005420058541345"/>
    <n v="3"/>
  </r>
  <r>
    <x v="0"/>
    <x v="7"/>
    <x v="0"/>
    <x v="0"/>
    <x v="0"/>
    <x v="3"/>
    <x v="3"/>
    <x v="1"/>
    <n v="30.838065204411837"/>
    <n v="455"/>
  </r>
  <r>
    <x v="0"/>
    <x v="7"/>
    <x v="1"/>
    <x v="0"/>
    <x v="0"/>
    <x v="1"/>
    <x v="1"/>
    <x v="1"/>
    <n v="12.37826505644912"/>
    <n v="303"/>
  </r>
  <r>
    <x v="0"/>
    <x v="7"/>
    <x v="1"/>
    <x v="0"/>
    <x v="0"/>
    <x v="1"/>
    <x v="2"/>
    <x v="1"/>
    <n v="0.25590106047452243"/>
    <n v="5"/>
  </r>
  <r>
    <x v="0"/>
    <x v="7"/>
    <x v="1"/>
    <x v="0"/>
    <x v="0"/>
    <x v="1"/>
    <x v="4"/>
    <x v="1"/>
    <n v="7.3962603649915137E-2"/>
    <n v="2"/>
  </r>
  <r>
    <x v="0"/>
    <x v="7"/>
    <x v="1"/>
    <x v="0"/>
    <x v="0"/>
    <x v="1"/>
    <x v="3"/>
    <x v="1"/>
    <n v="0.74104704574598679"/>
    <n v="19"/>
  </r>
  <r>
    <x v="0"/>
    <x v="7"/>
    <x v="1"/>
    <x v="0"/>
    <x v="0"/>
    <x v="0"/>
    <x v="1"/>
    <x v="1"/>
    <n v="0.11543533776699898"/>
    <n v="2"/>
  </r>
  <r>
    <x v="0"/>
    <x v="7"/>
    <x v="1"/>
    <x v="0"/>
    <x v="0"/>
    <x v="0"/>
    <x v="0"/>
    <x v="0"/>
    <n v="32.148539960854073"/>
    <n v="898"/>
  </r>
  <r>
    <x v="0"/>
    <x v="7"/>
    <x v="1"/>
    <x v="0"/>
    <x v="0"/>
    <x v="2"/>
    <x v="2"/>
    <x v="1"/>
    <n v="3.1039008752537534"/>
    <n v="57"/>
  </r>
  <r>
    <x v="0"/>
    <x v="7"/>
    <x v="1"/>
    <x v="0"/>
    <x v="0"/>
    <x v="2"/>
    <x v="3"/>
    <x v="1"/>
    <n v="1.034289663876963"/>
    <n v="20"/>
  </r>
  <r>
    <x v="0"/>
    <x v="7"/>
    <x v="1"/>
    <x v="0"/>
    <x v="0"/>
    <x v="4"/>
    <x v="4"/>
    <x v="1"/>
    <n v="5.7868661222139843E-2"/>
    <n v="1"/>
  </r>
  <r>
    <x v="0"/>
    <x v="7"/>
    <x v="1"/>
    <x v="0"/>
    <x v="0"/>
    <x v="3"/>
    <x v="3"/>
    <x v="1"/>
    <n v="13.943721260883056"/>
    <n v="273"/>
  </r>
  <r>
    <x v="0"/>
    <x v="7"/>
    <x v="2"/>
    <x v="1"/>
    <x v="1"/>
    <x v="0"/>
    <x v="0"/>
    <x v="0"/>
    <n v="142.54660197443755"/>
    <n v="4147"/>
  </r>
  <r>
    <x v="0"/>
    <x v="7"/>
    <x v="3"/>
    <x v="2"/>
    <x v="1"/>
    <x v="1"/>
    <x v="1"/>
    <x v="1"/>
    <n v="0.24313785352379499"/>
    <n v="4"/>
  </r>
  <r>
    <x v="0"/>
    <x v="7"/>
    <x v="4"/>
    <x v="2"/>
    <x v="1"/>
    <x v="1"/>
    <x v="1"/>
    <x v="1"/>
    <n v="0.99588068423083531"/>
    <n v="35"/>
  </r>
  <r>
    <x v="0"/>
    <x v="7"/>
    <x v="4"/>
    <x v="2"/>
    <x v="1"/>
    <x v="1"/>
    <x v="2"/>
    <x v="1"/>
    <n v="3.2143520501871026E-2"/>
    <n v="1"/>
  </r>
  <r>
    <x v="0"/>
    <x v="7"/>
    <x v="4"/>
    <x v="2"/>
    <x v="1"/>
    <x v="0"/>
    <x v="0"/>
    <x v="0"/>
    <n v="3.5260975943462927"/>
    <n v="136"/>
  </r>
  <r>
    <x v="0"/>
    <x v="7"/>
    <x v="4"/>
    <x v="2"/>
    <x v="1"/>
    <x v="2"/>
    <x v="2"/>
    <x v="1"/>
    <n v="7.8169775211588965E-2"/>
    <n v="1"/>
  </r>
  <r>
    <x v="0"/>
    <x v="7"/>
    <x v="4"/>
    <x v="2"/>
    <x v="1"/>
    <x v="2"/>
    <x v="3"/>
    <x v="1"/>
    <n v="0.11208144386432159"/>
    <n v="2"/>
  </r>
  <r>
    <x v="0"/>
    <x v="7"/>
    <x v="4"/>
    <x v="2"/>
    <x v="1"/>
    <x v="3"/>
    <x v="3"/>
    <x v="1"/>
    <n v="1.1952553971960629"/>
    <n v="27"/>
  </r>
  <r>
    <x v="0"/>
    <x v="7"/>
    <x v="6"/>
    <x v="1"/>
    <x v="1"/>
    <x v="0"/>
    <x v="0"/>
    <x v="0"/>
    <n v="0.79171798373692437"/>
    <n v="20"/>
  </r>
  <r>
    <x v="0"/>
    <x v="8"/>
    <x v="8"/>
    <x v="0"/>
    <x v="0"/>
    <x v="0"/>
    <x v="0"/>
    <x v="0"/>
    <n v="8.061429264748278E-2"/>
    <n v="1"/>
  </r>
  <r>
    <x v="0"/>
    <x v="8"/>
    <x v="1"/>
    <x v="0"/>
    <x v="0"/>
    <x v="0"/>
    <x v="0"/>
    <x v="0"/>
    <n v="9.9463697372007831E-2"/>
    <n v="1"/>
  </r>
  <r>
    <x v="0"/>
    <x v="8"/>
    <x v="1"/>
    <x v="0"/>
    <x v="0"/>
    <x v="4"/>
    <x v="4"/>
    <x v="1"/>
    <n v="0.15564039161533083"/>
    <n v="2"/>
  </r>
  <r>
    <x v="0"/>
    <x v="8"/>
    <x v="2"/>
    <x v="1"/>
    <x v="1"/>
    <x v="0"/>
    <x v="0"/>
    <x v="0"/>
    <n v="9.8208991231453852E-2"/>
    <n v="2"/>
  </r>
  <r>
    <x v="0"/>
    <x v="8"/>
    <x v="4"/>
    <x v="2"/>
    <x v="1"/>
    <x v="1"/>
    <x v="1"/>
    <x v="1"/>
    <n v="1.6203265239619513E-2"/>
    <n v="1"/>
  </r>
  <r>
    <x v="0"/>
    <x v="9"/>
    <x v="0"/>
    <x v="0"/>
    <x v="0"/>
    <x v="1"/>
    <x v="1"/>
    <x v="1"/>
    <n v="112.20701251581077"/>
    <n v="2973"/>
  </r>
  <r>
    <x v="0"/>
    <x v="9"/>
    <x v="0"/>
    <x v="0"/>
    <x v="0"/>
    <x v="1"/>
    <x v="0"/>
    <x v="0"/>
    <n v="35.27727125800935"/>
    <n v="1027"/>
  </r>
  <r>
    <x v="0"/>
    <x v="9"/>
    <x v="0"/>
    <x v="0"/>
    <x v="0"/>
    <x v="1"/>
    <x v="2"/>
    <x v="1"/>
    <n v="2.9168492737865743"/>
    <n v="55"/>
  </r>
  <r>
    <x v="0"/>
    <x v="9"/>
    <x v="0"/>
    <x v="0"/>
    <x v="0"/>
    <x v="1"/>
    <x v="4"/>
    <x v="1"/>
    <n v="7.5275511937480055E-2"/>
    <n v="2"/>
  </r>
  <r>
    <x v="0"/>
    <x v="9"/>
    <x v="0"/>
    <x v="0"/>
    <x v="0"/>
    <x v="1"/>
    <x v="3"/>
    <x v="1"/>
    <n v="0.18614497024280252"/>
    <n v="3"/>
  </r>
  <r>
    <x v="0"/>
    <x v="9"/>
    <x v="0"/>
    <x v="0"/>
    <x v="0"/>
    <x v="0"/>
    <x v="1"/>
    <x v="1"/>
    <n v="5.3811484839777348"/>
    <n v="139"/>
  </r>
  <r>
    <x v="0"/>
    <x v="9"/>
    <x v="0"/>
    <x v="0"/>
    <x v="0"/>
    <x v="0"/>
    <x v="0"/>
    <x v="0"/>
    <n v="136.30807073280488"/>
    <n v="3958"/>
  </r>
  <r>
    <x v="0"/>
    <x v="9"/>
    <x v="0"/>
    <x v="0"/>
    <x v="0"/>
    <x v="0"/>
    <x v="2"/>
    <x v="1"/>
    <n v="0.12984387474850173"/>
    <n v="4"/>
  </r>
  <r>
    <x v="0"/>
    <x v="9"/>
    <x v="0"/>
    <x v="0"/>
    <x v="0"/>
    <x v="0"/>
    <x v="4"/>
    <x v="1"/>
    <n v="5.7501055500528753E-2"/>
    <n v="1"/>
  </r>
  <r>
    <x v="0"/>
    <x v="9"/>
    <x v="0"/>
    <x v="0"/>
    <x v="0"/>
    <x v="0"/>
    <x v="3"/>
    <x v="1"/>
    <n v="6.2209749376512351E-2"/>
    <n v="1"/>
  </r>
  <r>
    <x v="0"/>
    <x v="9"/>
    <x v="0"/>
    <x v="0"/>
    <x v="0"/>
    <x v="2"/>
    <x v="1"/>
    <x v="1"/>
    <n v="24.926836261023535"/>
    <n v="607"/>
  </r>
  <r>
    <x v="0"/>
    <x v="9"/>
    <x v="0"/>
    <x v="0"/>
    <x v="0"/>
    <x v="2"/>
    <x v="0"/>
    <x v="0"/>
    <n v="5.0151086981299695"/>
    <n v="111"/>
  </r>
  <r>
    <x v="0"/>
    <x v="9"/>
    <x v="0"/>
    <x v="0"/>
    <x v="0"/>
    <x v="2"/>
    <x v="2"/>
    <x v="1"/>
    <n v="15.100975784713611"/>
    <n v="294"/>
  </r>
  <r>
    <x v="0"/>
    <x v="9"/>
    <x v="0"/>
    <x v="0"/>
    <x v="0"/>
    <x v="2"/>
    <x v="4"/>
    <x v="1"/>
    <n v="1.5698718871853548"/>
    <n v="30"/>
  </r>
  <r>
    <x v="0"/>
    <x v="9"/>
    <x v="0"/>
    <x v="0"/>
    <x v="0"/>
    <x v="2"/>
    <x v="3"/>
    <x v="1"/>
    <n v="0.57772514200442648"/>
    <n v="8"/>
  </r>
  <r>
    <x v="0"/>
    <x v="9"/>
    <x v="0"/>
    <x v="0"/>
    <x v="0"/>
    <x v="4"/>
    <x v="1"/>
    <x v="1"/>
    <n v="3.4352122562351211"/>
    <n v="72"/>
  </r>
  <r>
    <x v="0"/>
    <x v="9"/>
    <x v="0"/>
    <x v="0"/>
    <x v="0"/>
    <x v="4"/>
    <x v="0"/>
    <x v="0"/>
    <n v="1.9673669155214812"/>
    <n v="43"/>
  </r>
  <r>
    <x v="0"/>
    <x v="9"/>
    <x v="0"/>
    <x v="0"/>
    <x v="0"/>
    <x v="4"/>
    <x v="2"/>
    <x v="1"/>
    <n v="1.0242713917777846"/>
    <n v="21"/>
  </r>
  <r>
    <x v="0"/>
    <x v="9"/>
    <x v="0"/>
    <x v="0"/>
    <x v="0"/>
    <x v="4"/>
    <x v="4"/>
    <x v="1"/>
    <n v="8.6319649523873734E-2"/>
    <n v="1"/>
  </r>
  <r>
    <x v="0"/>
    <x v="9"/>
    <x v="0"/>
    <x v="0"/>
    <x v="0"/>
    <x v="4"/>
    <x v="3"/>
    <x v="1"/>
    <n v="0.18605013185133668"/>
    <n v="3"/>
  </r>
  <r>
    <x v="0"/>
    <x v="9"/>
    <x v="1"/>
    <x v="0"/>
    <x v="0"/>
    <x v="1"/>
    <x v="1"/>
    <x v="1"/>
    <n v="63.763734212929542"/>
    <n v="1665"/>
  </r>
  <r>
    <x v="0"/>
    <x v="9"/>
    <x v="1"/>
    <x v="0"/>
    <x v="0"/>
    <x v="1"/>
    <x v="0"/>
    <x v="0"/>
    <n v="16.791133840442086"/>
    <n v="510"/>
  </r>
  <r>
    <x v="0"/>
    <x v="9"/>
    <x v="1"/>
    <x v="0"/>
    <x v="0"/>
    <x v="1"/>
    <x v="2"/>
    <x v="1"/>
    <n v="3.1642728911595799"/>
    <n v="56"/>
  </r>
  <r>
    <x v="0"/>
    <x v="9"/>
    <x v="1"/>
    <x v="0"/>
    <x v="0"/>
    <x v="1"/>
    <x v="4"/>
    <x v="1"/>
    <n v="5.1450628528818515E-2"/>
    <n v="3"/>
  </r>
  <r>
    <x v="0"/>
    <x v="9"/>
    <x v="1"/>
    <x v="0"/>
    <x v="0"/>
    <x v="1"/>
    <x v="3"/>
    <x v="1"/>
    <n v="0.58874349079448851"/>
    <n v="8"/>
  </r>
  <r>
    <x v="0"/>
    <x v="9"/>
    <x v="1"/>
    <x v="0"/>
    <x v="0"/>
    <x v="0"/>
    <x v="1"/>
    <x v="1"/>
    <n v="2.2156726369177515"/>
    <n v="61"/>
  </r>
  <r>
    <x v="0"/>
    <x v="9"/>
    <x v="1"/>
    <x v="0"/>
    <x v="0"/>
    <x v="0"/>
    <x v="0"/>
    <x v="0"/>
    <n v="86.273203248199152"/>
    <n v="2840"/>
  </r>
  <r>
    <x v="0"/>
    <x v="9"/>
    <x v="1"/>
    <x v="0"/>
    <x v="0"/>
    <x v="0"/>
    <x v="2"/>
    <x v="1"/>
    <n v="6.424678787742702E-2"/>
    <n v="1"/>
  </r>
  <r>
    <x v="0"/>
    <x v="9"/>
    <x v="1"/>
    <x v="0"/>
    <x v="0"/>
    <x v="0"/>
    <x v="3"/>
    <x v="1"/>
    <n v="4.5114037677697859E-2"/>
    <n v="1"/>
  </r>
  <r>
    <x v="0"/>
    <x v="9"/>
    <x v="1"/>
    <x v="0"/>
    <x v="0"/>
    <x v="2"/>
    <x v="1"/>
    <x v="1"/>
    <n v="20.348241985064384"/>
    <n v="450"/>
  </r>
  <r>
    <x v="0"/>
    <x v="9"/>
    <x v="1"/>
    <x v="0"/>
    <x v="0"/>
    <x v="2"/>
    <x v="0"/>
    <x v="0"/>
    <n v="4.172561644077966"/>
    <n v="100"/>
  </r>
  <r>
    <x v="0"/>
    <x v="9"/>
    <x v="1"/>
    <x v="0"/>
    <x v="0"/>
    <x v="2"/>
    <x v="2"/>
    <x v="1"/>
    <n v="18.982946653366458"/>
    <n v="379"/>
  </r>
  <r>
    <x v="0"/>
    <x v="9"/>
    <x v="1"/>
    <x v="0"/>
    <x v="0"/>
    <x v="2"/>
    <x v="4"/>
    <x v="1"/>
    <n v="0.43445871189866681"/>
    <n v="11"/>
  </r>
  <r>
    <x v="0"/>
    <x v="9"/>
    <x v="1"/>
    <x v="0"/>
    <x v="0"/>
    <x v="2"/>
    <x v="3"/>
    <x v="1"/>
    <n v="0.37675211248416196"/>
    <n v="6"/>
  </r>
  <r>
    <x v="0"/>
    <x v="9"/>
    <x v="1"/>
    <x v="0"/>
    <x v="0"/>
    <x v="4"/>
    <x v="1"/>
    <x v="1"/>
    <n v="5.616892713598614"/>
    <n v="110"/>
  </r>
  <r>
    <x v="0"/>
    <x v="9"/>
    <x v="1"/>
    <x v="0"/>
    <x v="0"/>
    <x v="4"/>
    <x v="0"/>
    <x v="0"/>
    <n v="1.1699123307828379"/>
    <n v="27"/>
  </r>
  <r>
    <x v="0"/>
    <x v="9"/>
    <x v="1"/>
    <x v="0"/>
    <x v="0"/>
    <x v="4"/>
    <x v="2"/>
    <x v="1"/>
    <n v="1.813033606847364"/>
    <n v="35"/>
  </r>
  <r>
    <x v="0"/>
    <x v="9"/>
    <x v="1"/>
    <x v="0"/>
    <x v="0"/>
    <x v="4"/>
    <x v="4"/>
    <x v="1"/>
    <n v="0.16563660820257667"/>
    <n v="4"/>
  </r>
  <r>
    <x v="0"/>
    <x v="9"/>
    <x v="1"/>
    <x v="0"/>
    <x v="0"/>
    <x v="4"/>
    <x v="3"/>
    <x v="1"/>
    <n v="8.9651248130518932E-2"/>
    <n v="2"/>
  </r>
  <r>
    <x v="0"/>
    <x v="9"/>
    <x v="2"/>
    <x v="1"/>
    <x v="1"/>
    <x v="0"/>
    <x v="0"/>
    <x v="0"/>
    <n v="294.66040937284134"/>
    <n v="9348"/>
  </r>
  <r>
    <x v="0"/>
    <x v="9"/>
    <x v="3"/>
    <x v="2"/>
    <x v="1"/>
    <x v="1"/>
    <x v="1"/>
    <x v="1"/>
    <n v="4.8332014862986772E-2"/>
    <n v="1"/>
  </r>
  <r>
    <x v="0"/>
    <x v="9"/>
    <x v="3"/>
    <x v="2"/>
    <x v="1"/>
    <x v="1"/>
    <x v="0"/>
    <x v="0"/>
    <n v="4.9040391551469019E-2"/>
    <n v="2"/>
  </r>
  <r>
    <x v="0"/>
    <x v="9"/>
    <x v="3"/>
    <x v="2"/>
    <x v="1"/>
    <x v="0"/>
    <x v="0"/>
    <x v="0"/>
    <n v="3.0910611743185854E-2"/>
    <n v="1"/>
  </r>
  <r>
    <x v="0"/>
    <x v="9"/>
    <x v="3"/>
    <x v="2"/>
    <x v="1"/>
    <x v="2"/>
    <x v="1"/>
    <x v="1"/>
    <n v="1.7730184470532734E-2"/>
    <n v="1"/>
  </r>
  <r>
    <x v="0"/>
    <x v="9"/>
    <x v="3"/>
    <x v="2"/>
    <x v="1"/>
    <x v="2"/>
    <x v="0"/>
    <x v="0"/>
    <n v="4.2580946298325588E-2"/>
    <n v="1"/>
  </r>
  <r>
    <x v="0"/>
    <x v="9"/>
    <x v="3"/>
    <x v="2"/>
    <x v="1"/>
    <x v="2"/>
    <x v="2"/>
    <x v="1"/>
    <n v="3.5266790379254571E-2"/>
    <n v="1"/>
  </r>
  <r>
    <x v="0"/>
    <x v="9"/>
    <x v="3"/>
    <x v="2"/>
    <x v="1"/>
    <x v="4"/>
    <x v="1"/>
    <x v="1"/>
    <n v="1.9645176578296557E-2"/>
    <n v="1"/>
  </r>
  <r>
    <x v="0"/>
    <x v="9"/>
    <x v="4"/>
    <x v="2"/>
    <x v="1"/>
    <x v="1"/>
    <x v="1"/>
    <x v="1"/>
    <n v="1.0338168359438824"/>
    <n v="47"/>
  </r>
  <r>
    <x v="0"/>
    <x v="9"/>
    <x v="4"/>
    <x v="2"/>
    <x v="1"/>
    <x v="1"/>
    <x v="0"/>
    <x v="0"/>
    <n v="0.30469241069954844"/>
    <n v="14"/>
  </r>
  <r>
    <x v="0"/>
    <x v="9"/>
    <x v="4"/>
    <x v="2"/>
    <x v="1"/>
    <x v="1"/>
    <x v="2"/>
    <x v="1"/>
    <n v="1.8499885703887872E-2"/>
    <n v="1"/>
  </r>
  <r>
    <x v="0"/>
    <x v="9"/>
    <x v="4"/>
    <x v="2"/>
    <x v="1"/>
    <x v="0"/>
    <x v="1"/>
    <x v="1"/>
    <n v="2.0268465313188915E-2"/>
    <n v="1"/>
  </r>
  <r>
    <x v="0"/>
    <x v="9"/>
    <x v="4"/>
    <x v="2"/>
    <x v="1"/>
    <x v="0"/>
    <x v="0"/>
    <x v="0"/>
    <n v="2.3392548920743859"/>
    <n v="123"/>
  </r>
  <r>
    <x v="0"/>
    <x v="9"/>
    <x v="4"/>
    <x v="2"/>
    <x v="1"/>
    <x v="0"/>
    <x v="4"/>
    <x v="1"/>
    <n v="2.1133386580181511E-2"/>
    <n v="1"/>
  </r>
  <r>
    <x v="0"/>
    <x v="9"/>
    <x v="4"/>
    <x v="2"/>
    <x v="1"/>
    <x v="2"/>
    <x v="1"/>
    <x v="1"/>
    <n v="0.78042151980145369"/>
    <n v="24"/>
  </r>
  <r>
    <x v="0"/>
    <x v="9"/>
    <x v="4"/>
    <x v="2"/>
    <x v="1"/>
    <x v="2"/>
    <x v="0"/>
    <x v="0"/>
    <n v="2.2039006882252708E-2"/>
    <n v="1"/>
  </r>
  <r>
    <x v="0"/>
    <x v="9"/>
    <x v="4"/>
    <x v="2"/>
    <x v="1"/>
    <x v="2"/>
    <x v="2"/>
    <x v="1"/>
    <n v="0.12977430933268858"/>
    <n v="6"/>
  </r>
  <r>
    <x v="0"/>
    <x v="9"/>
    <x v="4"/>
    <x v="2"/>
    <x v="1"/>
    <x v="2"/>
    <x v="4"/>
    <x v="1"/>
    <n v="4.0447926088965053E-2"/>
    <n v="1"/>
  </r>
  <r>
    <x v="0"/>
    <x v="9"/>
    <x v="4"/>
    <x v="2"/>
    <x v="1"/>
    <x v="4"/>
    <x v="1"/>
    <x v="1"/>
    <n v="1.9929027595871906E-2"/>
    <n v="1"/>
  </r>
  <r>
    <x v="0"/>
    <x v="9"/>
    <x v="4"/>
    <x v="2"/>
    <x v="1"/>
    <x v="4"/>
    <x v="0"/>
    <x v="0"/>
    <n v="5.9641187759310266E-2"/>
    <n v="2"/>
  </r>
  <r>
    <x v="0"/>
    <x v="9"/>
    <x v="5"/>
    <x v="2"/>
    <x v="1"/>
    <x v="1"/>
    <x v="1"/>
    <x v="1"/>
    <n v="2.565704198249464E-2"/>
    <n v="1"/>
  </r>
  <r>
    <x v="0"/>
    <x v="9"/>
    <x v="5"/>
    <x v="2"/>
    <x v="1"/>
    <x v="1"/>
    <x v="0"/>
    <x v="0"/>
    <n v="1.5233850974955632E-2"/>
    <n v="1"/>
  </r>
  <r>
    <x v="0"/>
    <x v="9"/>
    <x v="5"/>
    <x v="2"/>
    <x v="1"/>
    <x v="0"/>
    <x v="0"/>
    <x v="0"/>
    <n v="5.5366055467116905E-2"/>
    <n v="3"/>
  </r>
  <r>
    <x v="0"/>
    <x v="9"/>
    <x v="5"/>
    <x v="2"/>
    <x v="1"/>
    <x v="2"/>
    <x v="1"/>
    <x v="1"/>
    <n v="5.2024274432380946E-2"/>
    <n v="2"/>
  </r>
  <r>
    <x v="0"/>
    <x v="9"/>
    <x v="6"/>
    <x v="1"/>
    <x v="1"/>
    <x v="0"/>
    <x v="0"/>
    <x v="0"/>
    <n v="15.774745477724087"/>
    <n v="609"/>
  </r>
  <r>
    <x v="0"/>
    <x v="9"/>
    <x v="9"/>
    <x v="1"/>
    <x v="1"/>
    <x v="0"/>
    <x v="0"/>
    <x v="0"/>
    <n v="1.7678806962421544E-2"/>
    <n v="1"/>
  </r>
  <r>
    <x v="0"/>
    <x v="9"/>
    <x v="10"/>
    <x v="1"/>
    <x v="1"/>
    <x v="0"/>
    <x v="0"/>
    <x v="0"/>
    <n v="3.5230430347755429E-2"/>
    <n v="2"/>
  </r>
  <r>
    <x v="0"/>
    <x v="10"/>
    <x v="1"/>
    <x v="0"/>
    <x v="0"/>
    <x v="2"/>
    <x v="2"/>
    <x v="1"/>
    <n v="1.5950893052952074E-2"/>
    <n v="1"/>
  </r>
  <r>
    <x v="0"/>
    <x v="10"/>
    <x v="2"/>
    <x v="1"/>
    <x v="1"/>
    <x v="0"/>
    <x v="0"/>
    <x v="0"/>
    <n v="3.7349178311575561E-2"/>
    <n v="1"/>
  </r>
  <r>
    <x v="0"/>
    <x v="11"/>
    <x v="0"/>
    <x v="0"/>
    <x v="0"/>
    <x v="1"/>
    <x v="1"/>
    <x v="1"/>
    <n v="60.700637773040526"/>
    <n v="1742"/>
  </r>
  <r>
    <x v="0"/>
    <x v="11"/>
    <x v="0"/>
    <x v="0"/>
    <x v="0"/>
    <x v="1"/>
    <x v="0"/>
    <x v="0"/>
    <n v="3.2083203636280015"/>
    <n v="98"/>
  </r>
  <r>
    <x v="0"/>
    <x v="11"/>
    <x v="0"/>
    <x v="0"/>
    <x v="0"/>
    <x v="1"/>
    <x v="2"/>
    <x v="1"/>
    <n v="2.3254732904119049"/>
    <n v="51"/>
  </r>
  <r>
    <x v="0"/>
    <x v="11"/>
    <x v="0"/>
    <x v="0"/>
    <x v="0"/>
    <x v="1"/>
    <x v="4"/>
    <x v="1"/>
    <n v="0.28501837141933462"/>
    <n v="7"/>
  </r>
  <r>
    <x v="0"/>
    <x v="11"/>
    <x v="0"/>
    <x v="0"/>
    <x v="0"/>
    <x v="0"/>
    <x v="1"/>
    <x v="1"/>
    <n v="4.7451062096819054"/>
    <n v="134"/>
  </r>
  <r>
    <x v="0"/>
    <x v="11"/>
    <x v="0"/>
    <x v="0"/>
    <x v="0"/>
    <x v="0"/>
    <x v="0"/>
    <x v="0"/>
    <n v="58.25956700203443"/>
    <n v="1688"/>
  </r>
  <r>
    <x v="0"/>
    <x v="11"/>
    <x v="0"/>
    <x v="0"/>
    <x v="0"/>
    <x v="0"/>
    <x v="4"/>
    <x v="1"/>
    <n v="0.15679039474533721"/>
    <n v="4"/>
  </r>
  <r>
    <x v="0"/>
    <x v="11"/>
    <x v="0"/>
    <x v="0"/>
    <x v="0"/>
    <x v="2"/>
    <x v="1"/>
    <x v="1"/>
    <n v="9.0709849107088708E-2"/>
    <n v="3"/>
  </r>
  <r>
    <x v="0"/>
    <x v="11"/>
    <x v="0"/>
    <x v="0"/>
    <x v="0"/>
    <x v="2"/>
    <x v="2"/>
    <x v="1"/>
    <n v="6.6785193565359183E-2"/>
    <n v="2"/>
  </r>
  <r>
    <x v="0"/>
    <x v="11"/>
    <x v="0"/>
    <x v="0"/>
    <x v="0"/>
    <x v="4"/>
    <x v="1"/>
    <x v="1"/>
    <n v="4.5361534257419289E-2"/>
    <n v="1"/>
  </r>
  <r>
    <x v="0"/>
    <x v="11"/>
    <x v="1"/>
    <x v="0"/>
    <x v="0"/>
    <x v="1"/>
    <x v="1"/>
    <x v="1"/>
    <n v="80.123704133441706"/>
    <n v="2448"/>
  </r>
  <r>
    <x v="0"/>
    <x v="11"/>
    <x v="1"/>
    <x v="0"/>
    <x v="0"/>
    <x v="1"/>
    <x v="0"/>
    <x v="0"/>
    <n v="6.3685097492627643"/>
    <n v="188"/>
  </r>
  <r>
    <x v="0"/>
    <x v="11"/>
    <x v="1"/>
    <x v="0"/>
    <x v="0"/>
    <x v="1"/>
    <x v="2"/>
    <x v="1"/>
    <n v="3.3882502672835852"/>
    <n v="92"/>
  </r>
  <r>
    <x v="0"/>
    <x v="11"/>
    <x v="1"/>
    <x v="0"/>
    <x v="0"/>
    <x v="1"/>
    <x v="4"/>
    <x v="1"/>
    <n v="1.0393870548912543"/>
    <n v="25"/>
  </r>
  <r>
    <x v="0"/>
    <x v="11"/>
    <x v="1"/>
    <x v="0"/>
    <x v="0"/>
    <x v="0"/>
    <x v="1"/>
    <x v="1"/>
    <n v="8.3852435943682107"/>
    <n v="230"/>
  </r>
  <r>
    <x v="0"/>
    <x v="11"/>
    <x v="1"/>
    <x v="0"/>
    <x v="0"/>
    <x v="0"/>
    <x v="0"/>
    <x v="0"/>
    <n v="199.29369222418782"/>
    <n v="6099"/>
  </r>
  <r>
    <x v="0"/>
    <x v="11"/>
    <x v="1"/>
    <x v="0"/>
    <x v="0"/>
    <x v="0"/>
    <x v="2"/>
    <x v="1"/>
    <n v="1.3386344125220996E-2"/>
    <n v="1"/>
  </r>
  <r>
    <x v="0"/>
    <x v="11"/>
    <x v="1"/>
    <x v="0"/>
    <x v="0"/>
    <x v="0"/>
    <x v="4"/>
    <x v="1"/>
    <n v="8.1376224222360211E-2"/>
    <n v="3"/>
  </r>
  <r>
    <x v="0"/>
    <x v="11"/>
    <x v="1"/>
    <x v="0"/>
    <x v="0"/>
    <x v="2"/>
    <x v="1"/>
    <x v="1"/>
    <n v="0.31540649009925975"/>
    <n v="7"/>
  </r>
  <r>
    <x v="0"/>
    <x v="11"/>
    <x v="1"/>
    <x v="0"/>
    <x v="0"/>
    <x v="2"/>
    <x v="2"/>
    <x v="1"/>
    <n v="0.44577639618220449"/>
    <n v="13"/>
  </r>
  <r>
    <x v="0"/>
    <x v="11"/>
    <x v="1"/>
    <x v="0"/>
    <x v="0"/>
    <x v="4"/>
    <x v="1"/>
    <x v="1"/>
    <n v="6.3280110034828779E-2"/>
    <n v="2"/>
  </r>
  <r>
    <x v="0"/>
    <x v="11"/>
    <x v="1"/>
    <x v="0"/>
    <x v="0"/>
    <x v="4"/>
    <x v="4"/>
    <x v="1"/>
    <n v="2.0094289589921367E-2"/>
    <n v="1"/>
  </r>
  <r>
    <x v="0"/>
    <x v="11"/>
    <x v="2"/>
    <x v="1"/>
    <x v="1"/>
    <x v="0"/>
    <x v="0"/>
    <x v="0"/>
    <n v="107.11339230301169"/>
    <n v="3586"/>
  </r>
  <r>
    <x v="0"/>
    <x v="11"/>
    <x v="3"/>
    <x v="2"/>
    <x v="1"/>
    <x v="0"/>
    <x v="0"/>
    <x v="0"/>
    <n v="1.3905341482350481E-2"/>
    <n v="1"/>
  </r>
  <r>
    <x v="0"/>
    <x v="11"/>
    <x v="4"/>
    <x v="2"/>
    <x v="1"/>
    <x v="1"/>
    <x v="1"/>
    <x v="1"/>
    <n v="0.41464391735916578"/>
    <n v="17"/>
  </r>
  <r>
    <x v="0"/>
    <x v="11"/>
    <x v="4"/>
    <x v="2"/>
    <x v="1"/>
    <x v="1"/>
    <x v="0"/>
    <x v="0"/>
    <n v="0.1416784327075323"/>
    <n v="7"/>
  </r>
  <r>
    <x v="0"/>
    <x v="11"/>
    <x v="4"/>
    <x v="2"/>
    <x v="1"/>
    <x v="0"/>
    <x v="1"/>
    <x v="1"/>
    <n v="7.1251024776617142E-2"/>
    <n v="4"/>
  </r>
  <r>
    <x v="0"/>
    <x v="11"/>
    <x v="4"/>
    <x v="2"/>
    <x v="1"/>
    <x v="0"/>
    <x v="0"/>
    <x v="0"/>
    <n v="1.6157832247589385"/>
    <n v="78"/>
  </r>
  <r>
    <x v="0"/>
    <x v="11"/>
    <x v="5"/>
    <x v="2"/>
    <x v="1"/>
    <x v="1"/>
    <x v="1"/>
    <x v="1"/>
    <n v="0.10229851836640695"/>
    <n v="4"/>
  </r>
  <r>
    <x v="0"/>
    <x v="11"/>
    <x v="5"/>
    <x v="2"/>
    <x v="1"/>
    <x v="0"/>
    <x v="0"/>
    <x v="0"/>
    <n v="2.7514587010974763E-2"/>
    <n v="1"/>
  </r>
  <r>
    <x v="0"/>
    <x v="11"/>
    <x v="6"/>
    <x v="1"/>
    <x v="1"/>
    <x v="0"/>
    <x v="0"/>
    <x v="0"/>
    <n v="33.733680532161912"/>
    <n v="1830"/>
  </r>
  <r>
    <x v="0"/>
    <x v="11"/>
    <x v="9"/>
    <x v="1"/>
    <x v="1"/>
    <x v="0"/>
    <x v="0"/>
    <x v="0"/>
    <n v="1.5432926344194272E-2"/>
    <n v="1"/>
  </r>
  <r>
    <x v="0"/>
    <x v="12"/>
    <x v="0"/>
    <x v="0"/>
    <x v="0"/>
    <x v="1"/>
    <x v="1"/>
    <x v="1"/>
    <n v="0.32923900084663721"/>
    <n v="11"/>
  </r>
  <r>
    <x v="0"/>
    <x v="12"/>
    <x v="0"/>
    <x v="0"/>
    <x v="0"/>
    <x v="0"/>
    <x v="0"/>
    <x v="0"/>
    <n v="1.8387085298746473"/>
    <n v="62"/>
  </r>
  <r>
    <x v="0"/>
    <x v="12"/>
    <x v="1"/>
    <x v="0"/>
    <x v="0"/>
    <x v="1"/>
    <x v="1"/>
    <x v="1"/>
    <n v="2.7228406528057678"/>
    <n v="82"/>
  </r>
  <r>
    <x v="0"/>
    <x v="12"/>
    <x v="1"/>
    <x v="0"/>
    <x v="0"/>
    <x v="0"/>
    <x v="0"/>
    <x v="0"/>
    <n v="30.625644645177402"/>
    <n v="1005"/>
  </r>
  <r>
    <x v="0"/>
    <x v="12"/>
    <x v="1"/>
    <x v="0"/>
    <x v="0"/>
    <x v="4"/>
    <x v="4"/>
    <x v="1"/>
    <n v="7.7799483009259249E-2"/>
    <n v="2"/>
  </r>
  <r>
    <x v="0"/>
    <x v="12"/>
    <x v="2"/>
    <x v="1"/>
    <x v="1"/>
    <x v="0"/>
    <x v="0"/>
    <x v="0"/>
    <n v="10.216100451238336"/>
    <n v="393"/>
  </r>
  <r>
    <x v="0"/>
    <x v="12"/>
    <x v="4"/>
    <x v="2"/>
    <x v="1"/>
    <x v="0"/>
    <x v="0"/>
    <x v="0"/>
    <n v="6.9134223549476542E-2"/>
    <n v="2"/>
  </r>
  <r>
    <x v="0"/>
    <x v="12"/>
    <x v="6"/>
    <x v="1"/>
    <x v="1"/>
    <x v="0"/>
    <x v="0"/>
    <x v="0"/>
    <n v="3.667181771512138"/>
    <n v="214"/>
  </r>
  <r>
    <x v="0"/>
    <x v="13"/>
    <x v="0"/>
    <x v="0"/>
    <x v="0"/>
    <x v="1"/>
    <x v="1"/>
    <x v="1"/>
    <n v="5.1110538877005736"/>
    <n v="162"/>
  </r>
  <r>
    <x v="0"/>
    <x v="13"/>
    <x v="0"/>
    <x v="0"/>
    <x v="0"/>
    <x v="0"/>
    <x v="1"/>
    <x v="1"/>
    <n v="0.24939109710078616"/>
    <n v="7"/>
  </r>
  <r>
    <x v="0"/>
    <x v="13"/>
    <x v="0"/>
    <x v="0"/>
    <x v="0"/>
    <x v="0"/>
    <x v="0"/>
    <x v="0"/>
    <n v="67.752743909587068"/>
    <n v="2069"/>
  </r>
  <r>
    <x v="0"/>
    <x v="13"/>
    <x v="1"/>
    <x v="0"/>
    <x v="0"/>
    <x v="1"/>
    <x v="1"/>
    <x v="1"/>
    <n v="2.8735007691673333"/>
    <n v="100"/>
  </r>
  <r>
    <x v="0"/>
    <x v="13"/>
    <x v="1"/>
    <x v="0"/>
    <x v="0"/>
    <x v="0"/>
    <x v="1"/>
    <x v="1"/>
    <n v="0.1787654766003452"/>
    <n v="10"/>
  </r>
  <r>
    <x v="0"/>
    <x v="13"/>
    <x v="1"/>
    <x v="0"/>
    <x v="0"/>
    <x v="0"/>
    <x v="0"/>
    <x v="0"/>
    <n v="115.5315162497232"/>
    <n v="4063"/>
  </r>
  <r>
    <x v="0"/>
    <x v="13"/>
    <x v="1"/>
    <x v="0"/>
    <x v="0"/>
    <x v="4"/>
    <x v="1"/>
    <x v="1"/>
    <n v="5.5649909916638658E-2"/>
    <n v="1"/>
  </r>
  <r>
    <x v="0"/>
    <x v="13"/>
    <x v="2"/>
    <x v="1"/>
    <x v="1"/>
    <x v="0"/>
    <x v="0"/>
    <x v="0"/>
    <n v="45.464976181631776"/>
    <n v="1691"/>
  </r>
  <r>
    <x v="0"/>
    <x v="13"/>
    <x v="3"/>
    <x v="2"/>
    <x v="1"/>
    <x v="0"/>
    <x v="1"/>
    <x v="1"/>
    <n v="1.3232889236764066E-2"/>
    <n v="1"/>
  </r>
  <r>
    <x v="0"/>
    <x v="13"/>
    <x v="3"/>
    <x v="2"/>
    <x v="1"/>
    <x v="0"/>
    <x v="0"/>
    <x v="0"/>
    <n v="4.2032983697236612E-2"/>
    <n v="2"/>
  </r>
  <r>
    <x v="0"/>
    <x v="13"/>
    <x v="4"/>
    <x v="2"/>
    <x v="1"/>
    <x v="1"/>
    <x v="1"/>
    <x v="1"/>
    <n v="0.24783170120918405"/>
    <n v="9"/>
  </r>
  <r>
    <x v="0"/>
    <x v="13"/>
    <x v="4"/>
    <x v="2"/>
    <x v="1"/>
    <x v="0"/>
    <x v="0"/>
    <x v="0"/>
    <n v="4.9916991279066893"/>
    <n v="200"/>
  </r>
  <r>
    <x v="0"/>
    <x v="13"/>
    <x v="4"/>
    <x v="2"/>
    <x v="1"/>
    <x v="2"/>
    <x v="1"/>
    <x v="1"/>
    <n v="3.8023905220040066E-2"/>
    <n v="1"/>
  </r>
  <r>
    <x v="0"/>
    <x v="13"/>
    <x v="6"/>
    <x v="1"/>
    <x v="1"/>
    <x v="0"/>
    <x v="0"/>
    <x v="0"/>
    <n v="6.2978365212291845"/>
    <n v="324"/>
  </r>
  <r>
    <x v="0"/>
    <x v="14"/>
    <x v="0"/>
    <x v="0"/>
    <x v="0"/>
    <x v="0"/>
    <x v="1"/>
    <x v="1"/>
    <n v="0.52664756574210814"/>
    <n v="14"/>
  </r>
  <r>
    <x v="0"/>
    <x v="14"/>
    <x v="0"/>
    <x v="0"/>
    <x v="0"/>
    <x v="0"/>
    <x v="0"/>
    <x v="0"/>
    <n v="51.434956639067202"/>
    <n v="1570"/>
  </r>
  <r>
    <x v="0"/>
    <x v="14"/>
    <x v="1"/>
    <x v="0"/>
    <x v="0"/>
    <x v="0"/>
    <x v="1"/>
    <x v="1"/>
    <n v="1.456907810827804"/>
    <n v="47"/>
  </r>
  <r>
    <x v="0"/>
    <x v="14"/>
    <x v="1"/>
    <x v="0"/>
    <x v="0"/>
    <x v="0"/>
    <x v="0"/>
    <x v="0"/>
    <n v="80.496438030066656"/>
    <n v="2732"/>
  </r>
  <r>
    <x v="0"/>
    <x v="14"/>
    <x v="1"/>
    <x v="0"/>
    <x v="0"/>
    <x v="0"/>
    <x v="4"/>
    <x v="1"/>
    <n v="0.10005750839757437"/>
    <n v="4"/>
  </r>
  <r>
    <x v="0"/>
    <x v="14"/>
    <x v="2"/>
    <x v="1"/>
    <x v="1"/>
    <x v="0"/>
    <x v="0"/>
    <x v="0"/>
    <n v="27.652543962065963"/>
    <n v="1006"/>
  </r>
  <r>
    <x v="0"/>
    <x v="14"/>
    <x v="3"/>
    <x v="2"/>
    <x v="1"/>
    <x v="0"/>
    <x v="0"/>
    <x v="0"/>
    <n v="3.0013755569104381E-2"/>
    <n v="2"/>
  </r>
  <r>
    <x v="0"/>
    <x v="14"/>
    <x v="4"/>
    <x v="2"/>
    <x v="1"/>
    <x v="0"/>
    <x v="1"/>
    <x v="1"/>
    <n v="6.5182876206308443E-2"/>
    <n v="3"/>
  </r>
  <r>
    <x v="0"/>
    <x v="14"/>
    <x v="4"/>
    <x v="2"/>
    <x v="1"/>
    <x v="0"/>
    <x v="0"/>
    <x v="0"/>
    <n v="2.8884398698264411"/>
    <n v="109"/>
  </r>
  <r>
    <x v="0"/>
    <x v="14"/>
    <x v="4"/>
    <x v="2"/>
    <x v="1"/>
    <x v="0"/>
    <x v="4"/>
    <x v="1"/>
    <n v="5.8171976689341626E-2"/>
    <n v="2"/>
  </r>
  <r>
    <x v="0"/>
    <x v="14"/>
    <x v="6"/>
    <x v="1"/>
    <x v="1"/>
    <x v="0"/>
    <x v="0"/>
    <x v="0"/>
    <n v="4.4542104988780054"/>
    <n v="244"/>
  </r>
  <r>
    <x v="0"/>
    <x v="15"/>
    <x v="0"/>
    <x v="0"/>
    <x v="0"/>
    <x v="1"/>
    <x v="1"/>
    <x v="1"/>
    <n v="20.812440268086856"/>
    <n v="598"/>
  </r>
  <r>
    <x v="0"/>
    <x v="15"/>
    <x v="0"/>
    <x v="0"/>
    <x v="0"/>
    <x v="1"/>
    <x v="2"/>
    <x v="1"/>
    <n v="0.19527684931138331"/>
    <n v="5"/>
  </r>
  <r>
    <x v="0"/>
    <x v="15"/>
    <x v="0"/>
    <x v="0"/>
    <x v="0"/>
    <x v="0"/>
    <x v="0"/>
    <x v="0"/>
    <n v="30.243296640987175"/>
    <n v="878"/>
  </r>
  <r>
    <x v="0"/>
    <x v="15"/>
    <x v="0"/>
    <x v="0"/>
    <x v="0"/>
    <x v="2"/>
    <x v="1"/>
    <x v="1"/>
    <n v="5.042962238748061E-2"/>
    <n v="2"/>
  </r>
  <r>
    <x v="0"/>
    <x v="15"/>
    <x v="0"/>
    <x v="0"/>
    <x v="0"/>
    <x v="2"/>
    <x v="2"/>
    <x v="1"/>
    <n v="0.3221188982489816"/>
    <n v="7"/>
  </r>
  <r>
    <x v="0"/>
    <x v="15"/>
    <x v="0"/>
    <x v="0"/>
    <x v="0"/>
    <x v="4"/>
    <x v="1"/>
    <x v="1"/>
    <n v="0.10703509410645973"/>
    <n v="3"/>
  </r>
  <r>
    <x v="0"/>
    <x v="15"/>
    <x v="0"/>
    <x v="0"/>
    <x v="0"/>
    <x v="4"/>
    <x v="4"/>
    <x v="1"/>
    <n v="0.20907149730159949"/>
    <n v="5"/>
  </r>
  <r>
    <x v="0"/>
    <x v="15"/>
    <x v="11"/>
    <x v="1"/>
    <x v="1"/>
    <x v="0"/>
    <x v="0"/>
    <x v="0"/>
    <n v="7.4647850637994589E-2"/>
    <n v="6"/>
  </r>
  <r>
    <x v="0"/>
    <x v="15"/>
    <x v="1"/>
    <x v="0"/>
    <x v="0"/>
    <x v="1"/>
    <x v="1"/>
    <x v="1"/>
    <n v="85.060309663374625"/>
    <n v="2440"/>
  </r>
  <r>
    <x v="0"/>
    <x v="15"/>
    <x v="1"/>
    <x v="0"/>
    <x v="0"/>
    <x v="1"/>
    <x v="2"/>
    <x v="1"/>
    <n v="0.55467775837598243"/>
    <n v="16"/>
  </r>
  <r>
    <x v="0"/>
    <x v="15"/>
    <x v="1"/>
    <x v="0"/>
    <x v="0"/>
    <x v="0"/>
    <x v="1"/>
    <x v="1"/>
    <n v="0.14392240375276855"/>
    <n v="4"/>
  </r>
  <r>
    <x v="0"/>
    <x v="15"/>
    <x v="1"/>
    <x v="0"/>
    <x v="0"/>
    <x v="0"/>
    <x v="0"/>
    <x v="0"/>
    <n v="275.51574822041493"/>
    <n v="8076"/>
  </r>
  <r>
    <x v="0"/>
    <x v="15"/>
    <x v="1"/>
    <x v="0"/>
    <x v="0"/>
    <x v="2"/>
    <x v="1"/>
    <x v="1"/>
    <n v="0.41057924716188116"/>
    <n v="11"/>
  </r>
  <r>
    <x v="0"/>
    <x v="15"/>
    <x v="1"/>
    <x v="0"/>
    <x v="0"/>
    <x v="2"/>
    <x v="2"/>
    <x v="1"/>
    <n v="1.5018824644856723"/>
    <n v="34"/>
  </r>
  <r>
    <x v="0"/>
    <x v="15"/>
    <x v="1"/>
    <x v="0"/>
    <x v="0"/>
    <x v="4"/>
    <x v="1"/>
    <x v="1"/>
    <n v="0.54833718235536855"/>
    <n v="11"/>
  </r>
  <r>
    <x v="0"/>
    <x v="15"/>
    <x v="1"/>
    <x v="0"/>
    <x v="0"/>
    <x v="4"/>
    <x v="4"/>
    <x v="1"/>
    <n v="0.29282588737223575"/>
    <n v="8"/>
  </r>
  <r>
    <x v="0"/>
    <x v="15"/>
    <x v="2"/>
    <x v="1"/>
    <x v="1"/>
    <x v="0"/>
    <x v="0"/>
    <x v="0"/>
    <n v="82.333748963026906"/>
    <n v="3176"/>
  </r>
  <r>
    <x v="0"/>
    <x v="15"/>
    <x v="3"/>
    <x v="2"/>
    <x v="1"/>
    <x v="0"/>
    <x v="0"/>
    <x v="0"/>
    <n v="1.8526831747309264E-2"/>
    <n v="1"/>
  </r>
  <r>
    <x v="0"/>
    <x v="15"/>
    <x v="4"/>
    <x v="2"/>
    <x v="1"/>
    <x v="1"/>
    <x v="1"/>
    <x v="1"/>
    <n v="0.30601973690584422"/>
    <n v="12"/>
  </r>
  <r>
    <x v="0"/>
    <x v="15"/>
    <x v="4"/>
    <x v="2"/>
    <x v="1"/>
    <x v="0"/>
    <x v="0"/>
    <x v="0"/>
    <n v="0.84059859352096533"/>
    <n v="46"/>
  </r>
  <r>
    <x v="0"/>
    <x v="15"/>
    <x v="4"/>
    <x v="2"/>
    <x v="1"/>
    <x v="2"/>
    <x v="1"/>
    <x v="1"/>
    <n v="7.8397587318013329E-2"/>
    <n v="2"/>
  </r>
  <r>
    <x v="0"/>
    <x v="15"/>
    <x v="4"/>
    <x v="2"/>
    <x v="1"/>
    <x v="2"/>
    <x v="2"/>
    <x v="1"/>
    <n v="7.8332214560910149E-2"/>
    <n v="3"/>
  </r>
  <r>
    <x v="0"/>
    <x v="15"/>
    <x v="6"/>
    <x v="1"/>
    <x v="1"/>
    <x v="0"/>
    <x v="0"/>
    <x v="0"/>
    <n v="36.407965399665244"/>
    <n v="2031"/>
  </r>
  <r>
    <x v="0"/>
    <x v="16"/>
    <x v="8"/>
    <x v="0"/>
    <x v="0"/>
    <x v="1"/>
    <x v="1"/>
    <x v="1"/>
    <n v="0.78222094565852462"/>
    <n v="12"/>
  </r>
  <r>
    <x v="0"/>
    <x v="16"/>
    <x v="8"/>
    <x v="0"/>
    <x v="0"/>
    <x v="0"/>
    <x v="0"/>
    <x v="0"/>
    <n v="0.13430789557644857"/>
    <n v="2"/>
  </r>
  <r>
    <x v="0"/>
    <x v="16"/>
    <x v="8"/>
    <x v="0"/>
    <x v="0"/>
    <x v="2"/>
    <x v="2"/>
    <x v="1"/>
    <n v="0.28793269056554693"/>
    <n v="4"/>
  </r>
  <r>
    <x v="0"/>
    <x v="16"/>
    <x v="8"/>
    <x v="0"/>
    <x v="0"/>
    <x v="3"/>
    <x v="3"/>
    <x v="1"/>
    <n v="8.1101371992069723E-2"/>
    <n v="1"/>
  </r>
  <r>
    <x v="0"/>
    <x v="16"/>
    <x v="0"/>
    <x v="0"/>
    <x v="0"/>
    <x v="1"/>
    <x v="1"/>
    <x v="1"/>
    <n v="159.01661930142257"/>
    <n v="3435"/>
  </r>
  <r>
    <x v="0"/>
    <x v="16"/>
    <x v="0"/>
    <x v="0"/>
    <x v="0"/>
    <x v="1"/>
    <x v="2"/>
    <x v="1"/>
    <n v="8.9951864363392961E-2"/>
    <n v="1"/>
  </r>
  <r>
    <x v="0"/>
    <x v="16"/>
    <x v="0"/>
    <x v="0"/>
    <x v="0"/>
    <x v="1"/>
    <x v="4"/>
    <x v="1"/>
    <n v="0.10479368672009645"/>
    <n v="1"/>
  </r>
  <r>
    <x v="0"/>
    <x v="16"/>
    <x v="0"/>
    <x v="0"/>
    <x v="0"/>
    <x v="1"/>
    <x v="3"/>
    <x v="1"/>
    <n v="0.15703483110037633"/>
    <n v="2"/>
  </r>
  <r>
    <x v="0"/>
    <x v="16"/>
    <x v="0"/>
    <x v="0"/>
    <x v="0"/>
    <x v="0"/>
    <x v="0"/>
    <x v="0"/>
    <n v="290.92532408597469"/>
    <n v="7022"/>
  </r>
  <r>
    <x v="0"/>
    <x v="16"/>
    <x v="0"/>
    <x v="0"/>
    <x v="0"/>
    <x v="2"/>
    <x v="1"/>
    <x v="1"/>
    <n v="1.3184833708764414"/>
    <n v="18"/>
  </r>
  <r>
    <x v="0"/>
    <x v="16"/>
    <x v="0"/>
    <x v="0"/>
    <x v="0"/>
    <x v="2"/>
    <x v="2"/>
    <x v="1"/>
    <n v="4.9188488903696053"/>
    <n v="81"/>
  </r>
  <r>
    <x v="0"/>
    <x v="16"/>
    <x v="0"/>
    <x v="0"/>
    <x v="0"/>
    <x v="2"/>
    <x v="3"/>
    <x v="1"/>
    <n v="0.65743435967373487"/>
    <n v="10"/>
  </r>
  <r>
    <x v="0"/>
    <x v="16"/>
    <x v="0"/>
    <x v="0"/>
    <x v="0"/>
    <x v="4"/>
    <x v="1"/>
    <x v="1"/>
    <n v="0.28420504763198157"/>
    <n v="5"/>
  </r>
  <r>
    <x v="0"/>
    <x v="16"/>
    <x v="0"/>
    <x v="0"/>
    <x v="0"/>
    <x v="4"/>
    <x v="4"/>
    <x v="1"/>
    <n v="2.5722453383506081"/>
    <n v="46"/>
  </r>
  <r>
    <x v="0"/>
    <x v="16"/>
    <x v="0"/>
    <x v="0"/>
    <x v="0"/>
    <x v="4"/>
    <x v="3"/>
    <x v="1"/>
    <n v="0.60007095451767667"/>
    <n v="7"/>
  </r>
  <r>
    <x v="0"/>
    <x v="16"/>
    <x v="0"/>
    <x v="0"/>
    <x v="0"/>
    <x v="3"/>
    <x v="1"/>
    <x v="1"/>
    <n v="0.39720230797923622"/>
    <n v="7"/>
  </r>
  <r>
    <x v="0"/>
    <x v="16"/>
    <x v="0"/>
    <x v="0"/>
    <x v="0"/>
    <x v="3"/>
    <x v="3"/>
    <x v="1"/>
    <n v="4.4760837232340078"/>
    <n v="61"/>
  </r>
  <r>
    <x v="0"/>
    <x v="16"/>
    <x v="1"/>
    <x v="0"/>
    <x v="0"/>
    <x v="1"/>
    <x v="1"/>
    <x v="1"/>
    <n v="83.752693789754005"/>
    <n v="2004"/>
  </r>
  <r>
    <x v="0"/>
    <x v="16"/>
    <x v="1"/>
    <x v="0"/>
    <x v="0"/>
    <x v="1"/>
    <x v="2"/>
    <x v="1"/>
    <n v="0.16034077504321781"/>
    <n v="2"/>
  </r>
  <r>
    <x v="0"/>
    <x v="16"/>
    <x v="1"/>
    <x v="0"/>
    <x v="0"/>
    <x v="1"/>
    <x v="4"/>
    <x v="1"/>
    <n v="6.5430568004064618E-2"/>
    <n v="1"/>
  </r>
  <r>
    <x v="0"/>
    <x v="16"/>
    <x v="1"/>
    <x v="0"/>
    <x v="0"/>
    <x v="0"/>
    <x v="0"/>
    <x v="0"/>
    <n v="192.7046701334985"/>
    <n v="5332"/>
  </r>
  <r>
    <x v="0"/>
    <x v="16"/>
    <x v="1"/>
    <x v="0"/>
    <x v="0"/>
    <x v="2"/>
    <x v="1"/>
    <x v="1"/>
    <n v="1.0201456809521516"/>
    <n v="15"/>
  </r>
  <r>
    <x v="0"/>
    <x v="16"/>
    <x v="1"/>
    <x v="0"/>
    <x v="0"/>
    <x v="2"/>
    <x v="2"/>
    <x v="1"/>
    <n v="7.7658245973133777"/>
    <n v="128"/>
  </r>
  <r>
    <x v="0"/>
    <x v="16"/>
    <x v="1"/>
    <x v="0"/>
    <x v="0"/>
    <x v="2"/>
    <x v="4"/>
    <x v="1"/>
    <n v="0.42404934225683061"/>
    <n v="6"/>
  </r>
  <r>
    <x v="0"/>
    <x v="16"/>
    <x v="1"/>
    <x v="0"/>
    <x v="0"/>
    <x v="2"/>
    <x v="3"/>
    <x v="1"/>
    <n v="0.73147814853625859"/>
    <n v="8"/>
  </r>
  <r>
    <x v="0"/>
    <x v="16"/>
    <x v="1"/>
    <x v="0"/>
    <x v="0"/>
    <x v="4"/>
    <x v="1"/>
    <x v="1"/>
    <n v="0.23871715120894171"/>
    <n v="4"/>
  </r>
  <r>
    <x v="0"/>
    <x v="16"/>
    <x v="1"/>
    <x v="0"/>
    <x v="0"/>
    <x v="4"/>
    <x v="4"/>
    <x v="1"/>
    <n v="2.6636250251200599"/>
    <n v="50"/>
  </r>
  <r>
    <x v="0"/>
    <x v="16"/>
    <x v="1"/>
    <x v="0"/>
    <x v="0"/>
    <x v="4"/>
    <x v="3"/>
    <x v="1"/>
    <n v="0.33672498715212579"/>
    <n v="5"/>
  </r>
  <r>
    <x v="0"/>
    <x v="16"/>
    <x v="1"/>
    <x v="0"/>
    <x v="0"/>
    <x v="3"/>
    <x v="1"/>
    <x v="1"/>
    <n v="0.60376523342487676"/>
    <n v="10"/>
  </r>
  <r>
    <x v="0"/>
    <x v="16"/>
    <x v="1"/>
    <x v="0"/>
    <x v="0"/>
    <x v="3"/>
    <x v="3"/>
    <x v="1"/>
    <n v="5.1325233748615817"/>
    <n v="80"/>
  </r>
  <r>
    <x v="0"/>
    <x v="16"/>
    <x v="2"/>
    <x v="1"/>
    <x v="1"/>
    <x v="0"/>
    <x v="0"/>
    <x v="0"/>
    <n v="204.1322378061023"/>
    <n v="6339"/>
  </r>
  <r>
    <x v="0"/>
    <x v="16"/>
    <x v="3"/>
    <x v="2"/>
    <x v="1"/>
    <x v="1"/>
    <x v="1"/>
    <x v="1"/>
    <n v="4.4890306508467967E-2"/>
    <n v="1"/>
  </r>
  <r>
    <x v="0"/>
    <x v="16"/>
    <x v="4"/>
    <x v="2"/>
    <x v="1"/>
    <x v="1"/>
    <x v="1"/>
    <x v="1"/>
    <n v="2.4083175619533561"/>
    <n v="60"/>
  </r>
  <r>
    <x v="0"/>
    <x v="16"/>
    <x v="4"/>
    <x v="2"/>
    <x v="1"/>
    <x v="0"/>
    <x v="0"/>
    <x v="0"/>
    <n v="2.5928728504898455"/>
    <n v="75"/>
  </r>
  <r>
    <x v="0"/>
    <x v="16"/>
    <x v="4"/>
    <x v="2"/>
    <x v="1"/>
    <x v="2"/>
    <x v="2"/>
    <x v="1"/>
    <n v="4.9205850484399037E-2"/>
    <n v="1"/>
  </r>
  <r>
    <x v="0"/>
    <x v="16"/>
    <x v="4"/>
    <x v="2"/>
    <x v="1"/>
    <x v="4"/>
    <x v="1"/>
    <x v="1"/>
    <n v="2.1539440051290614E-2"/>
    <n v="1"/>
  </r>
  <r>
    <x v="0"/>
    <x v="16"/>
    <x v="4"/>
    <x v="2"/>
    <x v="1"/>
    <x v="4"/>
    <x v="4"/>
    <x v="1"/>
    <n v="0.22323850166994966"/>
    <n v="3"/>
  </r>
  <r>
    <x v="0"/>
    <x v="16"/>
    <x v="4"/>
    <x v="2"/>
    <x v="1"/>
    <x v="4"/>
    <x v="3"/>
    <x v="1"/>
    <n v="3.1622960441648564E-2"/>
    <n v="1"/>
  </r>
  <r>
    <x v="0"/>
    <x v="16"/>
    <x v="6"/>
    <x v="1"/>
    <x v="1"/>
    <x v="0"/>
    <x v="0"/>
    <x v="0"/>
    <n v="1.2908271347827582"/>
    <n v="35"/>
  </r>
  <r>
    <x v="0"/>
    <x v="17"/>
    <x v="0"/>
    <x v="0"/>
    <x v="0"/>
    <x v="1"/>
    <x v="1"/>
    <x v="1"/>
    <n v="1.8382138768547827"/>
    <n v="54"/>
  </r>
  <r>
    <x v="0"/>
    <x v="17"/>
    <x v="0"/>
    <x v="0"/>
    <x v="0"/>
    <x v="0"/>
    <x v="0"/>
    <x v="0"/>
    <n v="11.080748853758092"/>
    <n v="338"/>
  </r>
  <r>
    <x v="0"/>
    <x v="17"/>
    <x v="1"/>
    <x v="0"/>
    <x v="0"/>
    <x v="1"/>
    <x v="1"/>
    <x v="1"/>
    <n v="5.9669173564359879"/>
    <n v="182"/>
  </r>
  <r>
    <x v="0"/>
    <x v="17"/>
    <x v="1"/>
    <x v="0"/>
    <x v="0"/>
    <x v="1"/>
    <x v="4"/>
    <x v="1"/>
    <n v="0.19053935989362891"/>
    <n v="5"/>
  </r>
  <r>
    <x v="0"/>
    <x v="17"/>
    <x v="1"/>
    <x v="0"/>
    <x v="0"/>
    <x v="0"/>
    <x v="0"/>
    <x v="0"/>
    <n v="61.290892007048328"/>
    <n v="1914"/>
  </r>
  <r>
    <x v="0"/>
    <x v="17"/>
    <x v="1"/>
    <x v="0"/>
    <x v="0"/>
    <x v="2"/>
    <x v="2"/>
    <x v="1"/>
    <n v="2.2920993635873518E-2"/>
    <n v="2"/>
  </r>
  <r>
    <x v="0"/>
    <x v="17"/>
    <x v="1"/>
    <x v="0"/>
    <x v="0"/>
    <x v="4"/>
    <x v="4"/>
    <x v="1"/>
    <n v="8.0661343508206695E-2"/>
    <n v="3"/>
  </r>
  <r>
    <x v="0"/>
    <x v="17"/>
    <x v="2"/>
    <x v="1"/>
    <x v="1"/>
    <x v="0"/>
    <x v="0"/>
    <x v="0"/>
    <n v="17.289745832452159"/>
    <n v="659"/>
  </r>
  <r>
    <x v="0"/>
    <x v="17"/>
    <x v="4"/>
    <x v="2"/>
    <x v="1"/>
    <x v="1"/>
    <x v="1"/>
    <x v="1"/>
    <n v="0.2152930573158367"/>
    <n v="6"/>
  </r>
  <r>
    <x v="0"/>
    <x v="17"/>
    <x v="4"/>
    <x v="2"/>
    <x v="1"/>
    <x v="0"/>
    <x v="0"/>
    <x v="0"/>
    <n v="0.77779849027030334"/>
    <n v="31"/>
  </r>
  <r>
    <x v="0"/>
    <x v="17"/>
    <x v="6"/>
    <x v="1"/>
    <x v="1"/>
    <x v="0"/>
    <x v="0"/>
    <x v="0"/>
    <n v="9.4182768141466813"/>
    <n v="539"/>
  </r>
  <r>
    <x v="0"/>
    <x v="18"/>
    <x v="0"/>
    <x v="0"/>
    <x v="0"/>
    <x v="0"/>
    <x v="0"/>
    <x v="0"/>
    <n v="16.3727272185793"/>
    <n v="569"/>
  </r>
  <r>
    <x v="0"/>
    <x v="18"/>
    <x v="1"/>
    <x v="0"/>
    <x v="0"/>
    <x v="0"/>
    <x v="0"/>
    <x v="0"/>
    <n v="88.919975873416234"/>
    <n v="3226"/>
  </r>
  <r>
    <x v="0"/>
    <x v="18"/>
    <x v="2"/>
    <x v="1"/>
    <x v="1"/>
    <x v="0"/>
    <x v="0"/>
    <x v="0"/>
    <n v="27.055714472654344"/>
    <n v="1409"/>
  </r>
  <r>
    <x v="0"/>
    <x v="18"/>
    <x v="3"/>
    <x v="2"/>
    <x v="1"/>
    <x v="0"/>
    <x v="0"/>
    <x v="0"/>
    <n v="7.3188418261313559E-2"/>
    <n v="3"/>
  </r>
  <r>
    <x v="0"/>
    <x v="18"/>
    <x v="4"/>
    <x v="2"/>
    <x v="1"/>
    <x v="0"/>
    <x v="0"/>
    <x v="0"/>
    <n v="1.5496075779240199"/>
    <n v="60"/>
  </r>
  <r>
    <x v="0"/>
    <x v="18"/>
    <x v="6"/>
    <x v="1"/>
    <x v="1"/>
    <x v="0"/>
    <x v="0"/>
    <x v="0"/>
    <n v="6.1345210777285484"/>
    <n v="364"/>
  </r>
  <r>
    <x v="0"/>
    <x v="19"/>
    <x v="8"/>
    <x v="0"/>
    <x v="0"/>
    <x v="1"/>
    <x v="1"/>
    <x v="1"/>
    <n v="5.0373246925155796E-2"/>
    <n v="1"/>
  </r>
  <r>
    <x v="0"/>
    <x v="19"/>
    <x v="8"/>
    <x v="0"/>
    <x v="0"/>
    <x v="1"/>
    <x v="0"/>
    <x v="0"/>
    <n v="2.3340937017757264E-2"/>
    <n v="1"/>
  </r>
  <r>
    <x v="0"/>
    <x v="19"/>
    <x v="8"/>
    <x v="0"/>
    <x v="0"/>
    <x v="1"/>
    <x v="3"/>
    <x v="1"/>
    <n v="1.0714984321628021"/>
    <n v="14"/>
  </r>
  <r>
    <x v="0"/>
    <x v="19"/>
    <x v="8"/>
    <x v="0"/>
    <x v="0"/>
    <x v="0"/>
    <x v="1"/>
    <x v="1"/>
    <n v="0.56781396583459254"/>
    <n v="6"/>
  </r>
  <r>
    <x v="0"/>
    <x v="19"/>
    <x v="8"/>
    <x v="0"/>
    <x v="0"/>
    <x v="0"/>
    <x v="0"/>
    <x v="0"/>
    <n v="1.0663064094951529"/>
    <n v="18"/>
  </r>
  <r>
    <x v="0"/>
    <x v="19"/>
    <x v="8"/>
    <x v="0"/>
    <x v="0"/>
    <x v="0"/>
    <x v="3"/>
    <x v="1"/>
    <n v="3.6209832907371839"/>
    <n v="44"/>
  </r>
  <r>
    <x v="0"/>
    <x v="19"/>
    <x v="8"/>
    <x v="0"/>
    <x v="0"/>
    <x v="2"/>
    <x v="2"/>
    <x v="1"/>
    <n v="0.13214753415830666"/>
    <n v="2"/>
  </r>
  <r>
    <x v="0"/>
    <x v="19"/>
    <x v="8"/>
    <x v="0"/>
    <x v="0"/>
    <x v="4"/>
    <x v="3"/>
    <x v="1"/>
    <n v="5.8013072057036534E-2"/>
    <n v="1"/>
  </r>
  <r>
    <x v="0"/>
    <x v="19"/>
    <x v="0"/>
    <x v="0"/>
    <x v="0"/>
    <x v="1"/>
    <x v="1"/>
    <x v="1"/>
    <n v="2.2117186039808567"/>
    <n v="39"/>
  </r>
  <r>
    <x v="0"/>
    <x v="19"/>
    <x v="0"/>
    <x v="0"/>
    <x v="0"/>
    <x v="1"/>
    <x v="0"/>
    <x v="0"/>
    <n v="2.2483743238797529"/>
    <n v="40"/>
  </r>
  <r>
    <x v="0"/>
    <x v="19"/>
    <x v="0"/>
    <x v="0"/>
    <x v="0"/>
    <x v="1"/>
    <x v="2"/>
    <x v="1"/>
    <n v="0.18353342858445248"/>
    <n v="2"/>
  </r>
  <r>
    <x v="0"/>
    <x v="19"/>
    <x v="0"/>
    <x v="0"/>
    <x v="0"/>
    <x v="1"/>
    <x v="4"/>
    <x v="1"/>
    <n v="0.23629907050764662"/>
    <n v="3"/>
  </r>
  <r>
    <x v="0"/>
    <x v="19"/>
    <x v="0"/>
    <x v="0"/>
    <x v="0"/>
    <x v="1"/>
    <x v="3"/>
    <x v="1"/>
    <n v="3.1721789556649207"/>
    <n v="48"/>
  </r>
  <r>
    <x v="0"/>
    <x v="19"/>
    <x v="0"/>
    <x v="0"/>
    <x v="0"/>
    <x v="0"/>
    <x v="1"/>
    <x v="1"/>
    <n v="6.3516445220757216"/>
    <n v="118"/>
  </r>
  <r>
    <x v="0"/>
    <x v="19"/>
    <x v="0"/>
    <x v="0"/>
    <x v="0"/>
    <x v="0"/>
    <x v="0"/>
    <x v="0"/>
    <n v="93.070040205798676"/>
    <n v="2165"/>
  </r>
  <r>
    <x v="0"/>
    <x v="19"/>
    <x v="0"/>
    <x v="0"/>
    <x v="0"/>
    <x v="0"/>
    <x v="3"/>
    <x v="1"/>
    <n v="25.951461656620225"/>
    <n v="368"/>
  </r>
  <r>
    <x v="0"/>
    <x v="19"/>
    <x v="0"/>
    <x v="0"/>
    <x v="0"/>
    <x v="2"/>
    <x v="1"/>
    <x v="1"/>
    <n v="0.12488743286547094"/>
    <n v="2"/>
  </r>
  <r>
    <x v="0"/>
    <x v="19"/>
    <x v="0"/>
    <x v="0"/>
    <x v="0"/>
    <x v="2"/>
    <x v="0"/>
    <x v="0"/>
    <n v="0.5093648947756827"/>
    <n v="9"/>
  </r>
  <r>
    <x v="0"/>
    <x v="19"/>
    <x v="0"/>
    <x v="0"/>
    <x v="0"/>
    <x v="2"/>
    <x v="2"/>
    <x v="1"/>
    <n v="0.4160488309141025"/>
    <n v="7"/>
  </r>
  <r>
    <x v="0"/>
    <x v="19"/>
    <x v="0"/>
    <x v="0"/>
    <x v="0"/>
    <x v="4"/>
    <x v="1"/>
    <x v="1"/>
    <n v="8.232576828071328E-2"/>
    <n v="1"/>
  </r>
  <r>
    <x v="0"/>
    <x v="19"/>
    <x v="0"/>
    <x v="0"/>
    <x v="0"/>
    <x v="4"/>
    <x v="3"/>
    <x v="1"/>
    <n v="0.10576585243600542"/>
    <n v="1"/>
  </r>
  <r>
    <x v="0"/>
    <x v="19"/>
    <x v="1"/>
    <x v="0"/>
    <x v="0"/>
    <x v="1"/>
    <x v="1"/>
    <x v="1"/>
    <n v="0.45609219663987755"/>
    <n v="12"/>
  </r>
  <r>
    <x v="0"/>
    <x v="19"/>
    <x v="1"/>
    <x v="0"/>
    <x v="0"/>
    <x v="1"/>
    <x v="0"/>
    <x v="0"/>
    <n v="0.33610904432924871"/>
    <n v="10"/>
  </r>
  <r>
    <x v="0"/>
    <x v="19"/>
    <x v="1"/>
    <x v="0"/>
    <x v="0"/>
    <x v="1"/>
    <x v="2"/>
    <x v="1"/>
    <n v="3.618848935353345E-2"/>
    <n v="1"/>
  </r>
  <r>
    <x v="0"/>
    <x v="19"/>
    <x v="1"/>
    <x v="0"/>
    <x v="0"/>
    <x v="1"/>
    <x v="3"/>
    <x v="1"/>
    <n v="1.2022073726855103"/>
    <n v="20"/>
  </r>
  <r>
    <x v="0"/>
    <x v="19"/>
    <x v="1"/>
    <x v="0"/>
    <x v="0"/>
    <x v="0"/>
    <x v="1"/>
    <x v="1"/>
    <n v="3.0340373084266656"/>
    <n v="72"/>
  </r>
  <r>
    <x v="0"/>
    <x v="19"/>
    <x v="1"/>
    <x v="0"/>
    <x v="0"/>
    <x v="0"/>
    <x v="0"/>
    <x v="0"/>
    <n v="41.994162306655063"/>
    <n v="1202"/>
  </r>
  <r>
    <x v="0"/>
    <x v="19"/>
    <x v="1"/>
    <x v="0"/>
    <x v="0"/>
    <x v="0"/>
    <x v="4"/>
    <x v="1"/>
    <n v="4.6851563614834529E-2"/>
    <n v="2"/>
  </r>
  <r>
    <x v="0"/>
    <x v="19"/>
    <x v="1"/>
    <x v="0"/>
    <x v="0"/>
    <x v="0"/>
    <x v="3"/>
    <x v="1"/>
    <n v="25.64752431026762"/>
    <n v="402"/>
  </r>
  <r>
    <x v="0"/>
    <x v="19"/>
    <x v="1"/>
    <x v="0"/>
    <x v="0"/>
    <x v="2"/>
    <x v="1"/>
    <x v="1"/>
    <n v="3.7983910972094248E-2"/>
    <n v="1"/>
  </r>
  <r>
    <x v="0"/>
    <x v="19"/>
    <x v="1"/>
    <x v="0"/>
    <x v="0"/>
    <x v="2"/>
    <x v="2"/>
    <x v="1"/>
    <n v="4.7713555631810248E-2"/>
    <n v="3"/>
  </r>
  <r>
    <x v="0"/>
    <x v="19"/>
    <x v="1"/>
    <x v="0"/>
    <x v="0"/>
    <x v="2"/>
    <x v="4"/>
    <x v="1"/>
    <n v="3.074064393647525E-2"/>
    <n v="1"/>
  </r>
  <r>
    <x v="0"/>
    <x v="19"/>
    <x v="1"/>
    <x v="0"/>
    <x v="0"/>
    <x v="2"/>
    <x v="3"/>
    <x v="1"/>
    <n v="0.17005953105973037"/>
    <n v="3"/>
  </r>
  <r>
    <x v="0"/>
    <x v="19"/>
    <x v="1"/>
    <x v="0"/>
    <x v="0"/>
    <x v="4"/>
    <x v="3"/>
    <x v="1"/>
    <n v="4.7899543558934686E-2"/>
    <n v="1"/>
  </r>
  <r>
    <x v="0"/>
    <x v="19"/>
    <x v="2"/>
    <x v="1"/>
    <x v="1"/>
    <x v="0"/>
    <x v="0"/>
    <x v="0"/>
    <n v="99.912191919225421"/>
    <n v="2620"/>
  </r>
  <r>
    <x v="0"/>
    <x v="19"/>
    <x v="3"/>
    <x v="2"/>
    <x v="1"/>
    <x v="0"/>
    <x v="0"/>
    <x v="0"/>
    <n v="1.7626299257788716E-2"/>
    <n v="1"/>
  </r>
  <r>
    <x v="0"/>
    <x v="19"/>
    <x v="4"/>
    <x v="2"/>
    <x v="1"/>
    <x v="1"/>
    <x v="1"/>
    <x v="1"/>
    <n v="0.24758547812564013"/>
    <n v="6"/>
  </r>
  <r>
    <x v="0"/>
    <x v="19"/>
    <x v="4"/>
    <x v="2"/>
    <x v="1"/>
    <x v="0"/>
    <x v="1"/>
    <x v="1"/>
    <n v="0.31524891121211762"/>
    <n v="13"/>
  </r>
  <r>
    <x v="0"/>
    <x v="19"/>
    <x v="4"/>
    <x v="2"/>
    <x v="1"/>
    <x v="0"/>
    <x v="0"/>
    <x v="0"/>
    <n v="6.3190845703993883"/>
    <n v="284"/>
  </r>
  <r>
    <x v="0"/>
    <x v="19"/>
    <x v="4"/>
    <x v="2"/>
    <x v="1"/>
    <x v="0"/>
    <x v="3"/>
    <x v="1"/>
    <n v="0.40978970723364783"/>
    <n v="18"/>
  </r>
  <r>
    <x v="0"/>
    <x v="19"/>
    <x v="5"/>
    <x v="2"/>
    <x v="1"/>
    <x v="0"/>
    <x v="0"/>
    <x v="0"/>
    <n v="0.13266381250144635"/>
    <n v="5"/>
  </r>
  <r>
    <x v="0"/>
    <x v="19"/>
    <x v="6"/>
    <x v="1"/>
    <x v="1"/>
    <x v="0"/>
    <x v="0"/>
    <x v="0"/>
    <n v="1.5166601394644152"/>
    <n v="43"/>
  </r>
  <r>
    <x v="0"/>
    <x v="20"/>
    <x v="0"/>
    <x v="0"/>
    <x v="0"/>
    <x v="1"/>
    <x v="1"/>
    <x v="1"/>
    <n v="2.3243039025559731"/>
    <n v="68"/>
  </r>
  <r>
    <x v="0"/>
    <x v="20"/>
    <x v="0"/>
    <x v="0"/>
    <x v="0"/>
    <x v="1"/>
    <x v="0"/>
    <x v="0"/>
    <n v="0.28531862145644443"/>
    <n v="7"/>
  </r>
  <r>
    <x v="0"/>
    <x v="20"/>
    <x v="0"/>
    <x v="0"/>
    <x v="0"/>
    <x v="0"/>
    <x v="1"/>
    <x v="1"/>
    <n v="4.335072486050999E-2"/>
    <n v="3"/>
  </r>
  <r>
    <x v="0"/>
    <x v="20"/>
    <x v="0"/>
    <x v="0"/>
    <x v="0"/>
    <x v="0"/>
    <x v="0"/>
    <x v="0"/>
    <n v="18.5377516326643"/>
    <n v="550"/>
  </r>
  <r>
    <x v="0"/>
    <x v="20"/>
    <x v="0"/>
    <x v="0"/>
    <x v="0"/>
    <x v="2"/>
    <x v="1"/>
    <x v="1"/>
    <n v="4.1415975012701209E-2"/>
    <n v="1"/>
  </r>
  <r>
    <x v="0"/>
    <x v="20"/>
    <x v="0"/>
    <x v="0"/>
    <x v="0"/>
    <x v="2"/>
    <x v="2"/>
    <x v="1"/>
    <n v="2.8358116557133252E-2"/>
    <n v="1"/>
  </r>
  <r>
    <x v="0"/>
    <x v="20"/>
    <x v="1"/>
    <x v="0"/>
    <x v="0"/>
    <x v="1"/>
    <x v="1"/>
    <x v="1"/>
    <n v="5.9361681873997147"/>
    <n v="170"/>
  </r>
  <r>
    <x v="0"/>
    <x v="20"/>
    <x v="1"/>
    <x v="0"/>
    <x v="0"/>
    <x v="1"/>
    <x v="0"/>
    <x v="0"/>
    <n v="0.74214655126585827"/>
    <n v="22"/>
  </r>
  <r>
    <x v="0"/>
    <x v="20"/>
    <x v="1"/>
    <x v="0"/>
    <x v="0"/>
    <x v="1"/>
    <x v="2"/>
    <x v="1"/>
    <n v="0.11949066101835218"/>
    <n v="4"/>
  </r>
  <r>
    <x v="0"/>
    <x v="20"/>
    <x v="1"/>
    <x v="0"/>
    <x v="0"/>
    <x v="1"/>
    <x v="4"/>
    <x v="1"/>
    <n v="8.8265070617069008E-2"/>
    <n v="3"/>
  </r>
  <r>
    <x v="0"/>
    <x v="20"/>
    <x v="1"/>
    <x v="0"/>
    <x v="0"/>
    <x v="0"/>
    <x v="1"/>
    <x v="1"/>
    <n v="0.24240051319798372"/>
    <n v="8"/>
  </r>
  <r>
    <x v="0"/>
    <x v="20"/>
    <x v="1"/>
    <x v="0"/>
    <x v="0"/>
    <x v="0"/>
    <x v="0"/>
    <x v="0"/>
    <n v="50.02844059866878"/>
    <n v="1531"/>
  </r>
  <r>
    <x v="0"/>
    <x v="20"/>
    <x v="1"/>
    <x v="0"/>
    <x v="0"/>
    <x v="2"/>
    <x v="1"/>
    <x v="1"/>
    <n v="0.29479657494000033"/>
    <n v="7"/>
  </r>
  <r>
    <x v="0"/>
    <x v="20"/>
    <x v="1"/>
    <x v="0"/>
    <x v="0"/>
    <x v="2"/>
    <x v="2"/>
    <x v="1"/>
    <n v="0.13806114138905143"/>
    <n v="3"/>
  </r>
  <r>
    <x v="0"/>
    <x v="20"/>
    <x v="1"/>
    <x v="0"/>
    <x v="0"/>
    <x v="2"/>
    <x v="4"/>
    <x v="1"/>
    <n v="6.7423388247886712E-2"/>
    <n v="2"/>
  </r>
  <r>
    <x v="0"/>
    <x v="20"/>
    <x v="1"/>
    <x v="0"/>
    <x v="0"/>
    <x v="4"/>
    <x v="2"/>
    <x v="1"/>
    <n v="0.3148841969872721"/>
    <n v="10"/>
  </r>
  <r>
    <x v="0"/>
    <x v="20"/>
    <x v="1"/>
    <x v="0"/>
    <x v="0"/>
    <x v="4"/>
    <x v="4"/>
    <x v="1"/>
    <n v="3.840459795167641E-2"/>
    <n v="1"/>
  </r>
  <r>
    <x v="0"/>
    <x v="20"/>
    <x v="2"/>
    <x v="1"/>
    <x v="1"/>
    <x v="0"/>
    <x v="0"/>
    <x v="0"/>
    <n v="25.233196238398175"/>
    <n v="999"/>
  </r>
  <r>
    <x v="0"/>
    <x v="20"/>
    <x v="3"/>
    <x v="2"/>
    <x v="1"/>
    <x v="0"/>
    <x v="0"/>
    <x v="0"/>
    <n v="7.9162618259432924E-2"/>
    <n v="3"/>
  </r>
  <r>
    <x v="0"/>
    <x v="20"/>
    <x v="4"/>
    <x v="2"/>
    <x v="1"/>
    <x v="0"/>
    <x v="0"/>
    <x v="0"/>
    <n v="0.45580115163695067"/>
    <n v="22"/>
  </r>
  <r>
    <x v="0"/>
    <x v="20"/>
    <x v="7"/>
    <x v="0"/>
    <x v="0"/>
    <x v="1"/>
    <x v="1"/>
    <x v="1"/>
    <n v="1.3800341535267824"/>
    <n v="39"/>
  </r>
  <r>
    <x v="0"/>
    <x v="20"/>
    <x v="7"/>
    <x v="0"/>
    <x v="0"/>
    <x v="1"/>
    <x v="0"/>
    <x v="0"/>
    <n v="0.18387518576443698"/>
    <n v="6"/>
  </r>
  <r>
    <x v="0"/>
    <x v="20"/>
    <x v="7"/>
    <x v="0"/>
    <x v="0"/>
    <x v="1"/>
    <x v="2"/>
    <x v="1"/>
    <n v="4.0614891405734779E-2"/>
    <n v="1"/>
  </r>
  <r>
    <x v="0"/>
    <x v="20"/>
    <x v="7"/>
    <x v="0"/>
    <x v="0"/>
    <x v="0"/>
    <x v="1"/>
    <x v="1"/>
    <n v="8.172854906876402E-2"/>
    <n v="2"/>
  </r>
  <r>
    <x v="0"/>
    <x v="20"/>
    <x v="7"/>
    <x v="0"/>
    <x v="0"/>
    <x v="0"/>
    <x v="0"/>
    <x v="0"/>
    <n v="4.6612274237465092"/>
    <n v="137"/>
  </r>
  <r>
    <x v="0"/>
    <x v="20"/>
    <x v="7"/>
    <x v="0"/>
    <x v="0"/>
    <x v="2"/>
    <x v="1"/>
    <x v="1"/>
    <n v="4.4071323455840208E-2"/>
    <n v="1"/>
  </r>
  <r>
    <x v="0"/>
    <x v="20"/>
    <x v="7"/>
    <x v="0"/>
    <x v="0"/>
    <x v="2"/>
    <x v="2"/>
    <x v="1"/>
    <n v="7.7081147934044886E-2"/>
    <n v="2"/>
  </r>
  <r>
    <x v="0"/>
    <x v="20"/>
    <x v="7"/>
    <x v="0"/>
    <x v="0"/>
    <x v="4"/>
    <x v="2"/>
    <x v="1"/>
    <n v="3.5740212117309662E-2"/>
    <n v="1"/>
  </r>
  <r>
    <x v="0"/>
    <x v="20"/>
    <x v="6"/>
    <x v="1"/>
    <x v="1"/>
    <x v="0"/>
    <x v="0"/>
    <x v="0"/>
    <n v="10.858769801037408"/>
    <n v="620"/>
  </r>
  <r>
    <x v="0"/>
    <x v="21"/>
    <x v="0"/>
    <x v="0"/>
    <x v="0"/>
    <x v="0"/>
    <x v="0"/>
    <x v="0"/>
    <n v="19.305231748389655"/>
    <n v="699"/>
  </r>
  <r>
    <x v="0"/>
    <x v="21"/>
    <x v="1"/>
    <x v="0"/>
    <x v="0"/>
    <x v="0"/>
    <x v="0"/>
    <x v="0"/>
    <n v="151.05728088637005"/>
    <n v="5722"/>
  </r>
  <r>
    <x v="0"/>
    <x v="21"/>
    <x v="2"/>
    <x v="1"/>
    <x v="1"/>
    <x v="0"/>
    <x v="0"/>
    <x v="0"/>
    <n v="41.813216279126692"/>
    <n v="2111"/>
  </r>
  <r>
    <x v="0"/>
    <x v="21"/>
    <x v="3"/>
    <x v="2"/>
    <x v="1"/>
    <x v="0"/>
    <x v="0"/>
    <x v="0"/>
    <n v="8.565214363337012E-2"/>
    <n v="4"/>
  </r>
  <r>
    <x v="0"/>
    <x v="21"/>
    <x v="4"/>
    <x v="2"/>
    <x v="1"/>
    <x v="0"/>
    <x v="0"/>
    <x v="0"/>
    <n v="2.622567423924099"/>
    <n v="116"/>
  </r>
  <r>
    <x v="0"/>
    <x v="21"/>
    <x v="5"/>
    <x v="2"/>
    <x v="1"/>
    <x v="0"/>
    <x v="0"/>
    <x v="0"/>
    <n v="1.3011511298786096E-2"/>
    <n v="1"/>
  </r>
  <r>
    <x v="0"/>
    <x v="21"/>
    <x v="6"/>
    <x v="1"/>
    <x v="1"/>
    <x v="0"/>
    <x v="0"/>
    <x v="0"/>
    <n v="3.4899316752944247"/>
    <n v="167"/>
  </r>
  <r>
    <x v="0"/>
    <x v="22"/>
    <x v="8"/>
    <x v="0"/>
    <x v="0"/>
    <x v="4"/>
    <x v="4"/>
    <x v="1"/>
    <n v="4.9674693145881244E-2"/>
    <n v="1"/>
  </r>
  <r>
    <x v="0"/>
    <x v="23"/>
    <x v="0"/>
    <x v="0"/>
    <x v="0"/>
    <x v="1"/>
    <x v="1"/>
    <x v="1"/>
    <n v="0.33804144960610144"/>
    <n v="10"/>
  </r>
  <r>
    <x v="0"/>
    <x v="23"/>
    <x v="0"/>
    <x v="0"/>
    <x v="0"/>
    <x v="0"/>
    <x v="0"/>
    <x v="0"/>
    <n v="6.1200447144587313"/>
    <n v="194"/>
  </r>
  <r>
    <x v="0"/>
    <x v="23"/>
    <x v="1"/>
    <x v="0"/>
    <x v="0"/>
    <x v="1"/>
    <x v="1"/>
    <x v="1"/>
    <n v="6.8491141769194286"/>
    <n v="207"/>
  </r>
  <r>
    <x v="0"/>
    <x v="23"/>
    <x v="1"/>
    <x v="0"/>
    <x v="0"/>
    <x v="1"/>
    <x v="2"/>
    <x v="1"/>
    <n v="0.28763760745268074"/>
    <n v="8"/>
  </r>
  <r>
    <x v="0"/>
    <x v="23"/>
    <x v="1"/>
    <x v="0"/>
    <x v="0"/>
    <x v="0"/>
    <x v="0"/>
    <x v="0"/>
    <n v="39.967689860288353"/>
    <n v="1299"/>
  </r>
  <r>
    <x v="0"/>
    <x v="23"/>
    <x v="1"/>
    <x v="0"/>
    <x v="0"/>
    <x v="2"/>
    <x v="2"/>
    <x v="1"/>
    <n v="1.2428356570759285E-2"/>
    <n v="1"/>
  </r>
  <r>
    <x v="0"/>
    <x v="23"/>
    <x v="1"/>
    <x v="0"/>
    <x v="0"/>
    <x v="4"/>
    <x v="4"/>
    <x v="1"/>
    <n v="0.41085908319875208"/>
    <n v="13"/>
  </r>
  <r>
    <x v="0"/>
    <x v="23"/>
    <x v="2"/>
    <x v="1"/>
    <x v="1"/>
    <x v="0"/>
    <x v="0"/>
    <x v="0"/>
    <n v="11.958193739357091"/>
    <n v="439"/>
  </r>
  <r>
    <x v="0"/>
    <x v="23"/>
    <x v="3"/>
    <x v="2"/>
    <x v="1"/>
    <x v="0"/>
    <x v="0"/>
    <x v="0"/>
    <n v="1.2967092517145694E-2"/>
    <n v="1"/>
  </r>
  <r>
    <x v="0"/>
    <x v="23"/>
    <x v="4"/>
    <x v="2"/>
    <x v="1"/>
    <x v="1"/>
    <x v="2"/>
    <x v="1"/>
    <n v="1.6941778803083677E-2"/>
    <n v="1"/>
  </r>
  <r>
    <x v="0"/>
    <x v="23"/>
    <x v="4"/>
    <x v="2"/>
    <x v="1"/>
    <x v="0"/>
    <x v="0"/>
    <x v="0"/>
    <n v="0.13208661796543775"/>
    <n v="9"/>
  </r>
  <r>
    <x v="0"/>
    <x v="23"/>
    <x v="4"/>
    <x v="2"/>
    <x v="1"/>
    <x v="4"/>
    <x v="4"/>
    <x v="1"/>
    <n v="8.0305367717627432E-2"/>
    <n v="4"/>
  </r>
  <r>
    <x v="0"/>
    <x v="23"/>
    <x v="6"/>
    <x v="1"/>
    <x v="1"/>
    <x v="0"/>
    <x v="0"/>
    <x v="0"/>
    <n v="7.7665726244397515"/>
    <n v="480"/>
  </r>
  <r>
    <x v="0"/>
    <x v="24"/>
    <x v="8"/>
    <x v="0"/>
    <x v="0"/>
    <x v="1"/>
    <x v="3"/>
    <x v="1"/>
    <n v="0.50401719370608433"/>
    <n v="6"/>
  </r>
  <r>
    <x v="0"/>
    <x v="24"/>
    <x v="8"/>
    <x v="0"/>
    <x v="0"/>
    <x v="0"/>
    <x v="1"/>
    <x v="1"/>
    <n v="0.13302125191885109"/>
    <n v="2"/>
  </r>
  <r>
    <x v="0"/>
    <x v="24"/>
    <x v="8"/>
    <x v="0"/>
    <x v="0"/>
    <x v="0"/>
    <x v="0"/>
    <x v="0"/>
    <n v="0.43585680943329641"/>
    <n v="13"/>
  </r>
  <r>
    <x v="0"/>
    <x v="24"/>
    <x v="8"/>
    <x v="0"/>
    <x v="0"/>
    <x v="0"/>
    <x v="3"/>
    <x v="1"/>
    <n v="2.5524920154793089"/>
    <n v="34"/>
  </r>
  <r>
    <x v="0"/>
    <x v="24"/>
    <x v="8"/>
    <x v="0"/>
    <x v="0"/>
    <x v="2"/>
    <x v="2"/>
    <x v="1"/>
    <n v="0.10365507900250454"/>
    <n v="1"/>
  </r>
  <r>
    <x v="0"/>
    <x v="24"/>
    <x v="8"/>
    <x v="0"/>
    <x v="0"/>
    <x v="2"/>
    <x v="3"/>
    <x v="1"/>
    <n v="0.31049080601464679"/>
    <n v="5"/>
  </r>
  <r>
    <x v="0"/>
    <x v="24"/>
    <x v="8"/>
    <x v="0"/>
    <x v="0"/>
    <x v="4"/>
    <x v="3"/>
    <x v="1"/>
    <n v="0.10682922142169993"/>
    <n v="2"/>
  </r>
  <r>
    <x v="0"/>
    <x v="24"/>
    <x v="0"/>
    <x v="0"/>
    <x v="0"/>
    <x v="1"/>
    <x v="3"/>
    <x v="1"/>
    <n v="1.2044084797852579"/>
    <n v="17"/>
  </r>
  <r>
    <x v="0"/>
    <x v="24"/>
    <x v="0"/>
    <x v="0"/>
    <x v="0"/>
    <x v="0"/>
    <x v="1"/>
    <x v="1"/>
    <n v="1.2532406261150997"/>
    <n v="26"/>
  </r>
  <r>
    <x v="0"/>
    <x v="24"/>
    <x v="0"/>
    <x v="0"/>
    <x v="0"/>
    <x v="0"/>
    <x v="0"/>
    <x v="0"/>
    <n v="11.654043868510447"/>
    <n v="270"/>
  </r>
  <r>
    <x v="0"/>
    <x v="24"/>
    <x v="0"/>
    <x v="0"/>
    <x v="0"/>
    <x v="0"/>
    <x v="3"/>
    <x v="1"/>
    <n v="5.5773091912576724"/>
    <n v="94"/>
  </r>
  <r>
    <x v="0"/>
    <x v="24"/>
    <x v="0"/>
    <x v="0"/>
    <x v="0"/>
    <x v="2"/>
    <x v="2"/>
    <x v="1"/>
    <n v="0.29963838559177514"/>
    <n v="5"/>
  </r>
  <r>
    <x v="0"/>
    <x v="24"/>
    <x v="0"/>
    <x v="0"/>
    <x v="0"/>
    <x v="2"/>
    <x v="3"/>
    <x v="1"/>
    <n v="1.0452504033513768"/>
    <n v="16"/>
  </r>
  <r>
    <x v="0"/>
    <x v="24"/>
    <x v="1"/>
    <x v="0"/>
    <x v="0"/>
    <x v="1"/>
    <x v="1"/>
    <x v="1"/>
    <n v="0.11005390216758076"/>
    <n v="2"/>
  </r>
  <r>
    <x v="0"/>
    <x v="24"/>
    <x v="1"/>
    <x v="0"/>
    <x v="0"/>
    <x v="1"/>
    <x v="2"/>
    <x v="1"/>
    <n v="7.5539602944517448E-2"/>
    <n v="1"/>
  </r>
  <r>
    <x v="0"/>
    <x v="24"/>
    <x v="1"/>
    <x v="0"/>
    <x v="0"/>
    <x v="1"/>
    <x v="3"/>
    <x v="1"/>
    <n v="0.79378035706607908"/>
    <n v="22"/>
  </r>
  <r>
    <x v="0"/>
    <x v="24"/>
    <x v="1"/>
    <x v="0"/>
    <x v="0"/>
    <x v="0"/>
    <x v="1"/>
    <x v="1"/>
    <n v="2.195580500937151"/>
    <n v="62"/>
  </r>
  <r>
    <x v="0"/>
    <x v="24"/>
    <x v="1"/>
    <x v="0"/>
    <x v="0"/>
    <x v="0"/>
    <x v="0"/>
    <x v="0"/>
    <n v="10.217753265052313"/>
    <n v="342"/>
  </r>
  <r>
    <x v="0"/>
    <x v="24"/>
    <x v="1"/>
    <x v="0"/>
    <x v="0"/>
    <x v="0"/>
    <x v="3"/>
    <x v="1"/>
    <n v="6.3665144937076805"/>
    <n v="114"/>
  </r>
  <r>
    <x v="0"/>
    <x v="24"/>
    <x v="1"/>
    <x v="0"/>
    <x v="0"/>
    <x v="2"/>
    <x v="2"/>
    <x v="1"/>
    <n v="0.13433097865088373"/>
    <n v="3"/>
  </r>
  <r>
    <x v="0"/>
    <x v="24"/>
    <x v="1"/>
    <x v="0"/>
    <x v="0"/>
    <x v="2"/>
    <x v="3"/>
    <x v="1"/>
    <n v="0.80379352696180528"/>
    <n v="16"/>
  </r>
  <r>
    <x v="0"/>
    <x v="24"/>
    <x v="1"/>
    <x v="0"/>
    <x v="0"/>
    <x v="4"/>
    <x v="3"/>
    <x v="1"/>
    <n v="0.18869340252254782"/>
    <n v="4"/>
  </r>
  <r>
    <x v="0"/>
    <x v="24"/>
    <x v="2"/>
    <x v="1"/>
    <x v="1"/>
    <x v="0"/>
    <x v="0"/>
    <x v="0"/>
    <n v="41.10963082849235"/>
    <n v="1048"/>
  </r>
  <r>
    <x v="0"/>
    <x v="24"/>
    <x v="3"/>
    <x v="2"/>
    <x v="1"/>
    <x v="0"/>
    <x v="3"/>
    <x v="1"/>
    <n v="3.6836739076615728E-2"/>
    <n v="1"/>
  </r>
  <r>
    <x v="0"/>
    <x v="24"/>
    <x v="4"/>
    <x v="2"/>
    <x v="1"/>
    <x v="1"/>
    <x v="3"/>
    <x v="1"/>
    <n v="7.8635824063727683E-2"/>
    <n v="1"/>
  </r>
  <r>
    <x v="0"/>
    <x v="24"/>
    <x v="4"/>
    <x v="2"/>
    <x v="1"/>
    <x v="0"/>
    <x v="1"/>
    <x v="1"/>
    <n v="3.0800019817598858E-2"/>
    <n v="1"/>
  </r>
  <r>
    <x v="0"/>
    <x v="24"/>
    <x v="4"/>
    <x v="2"/>
    <x v="1"/>
    <x v="0"/>
    <x v="0"/>
    <x v="0"/>
    <n v="1.5583196627517557"/>
    <n v="44"/>
  </r>
  <r>
    <x v="0"/>
    <x v="24"/>
    <x v="4"/>
    <x v="2"/>
    <x v="1"/>
    <x v="0"/>
    <x v="3"/>
    <x v="1"/>
    <n v="0.38160003749001553"/>
    <n v="9"/>
  </r>
  <r>
    <x v="0"/>
    <x v="24"/>
    <x v="5"/>
    <x v="2"/>
    <x v="1"/>
    <x v="0"/>
    <x v="1"/>
    <x v="1"/>
    <n v="1.5632043246903617E-2"/>
    <n v="1"/>
  </r>
  <r>
    <x v="0"/>
    <x v="24"/>
    <x v="5"/>
    <x v="2"/>
    <x v="1"/>
    <x v="0"/>
    <x v="0"/>
    <x v="0"/>
    <n v="0.10033831500543068"/>
    <n v="3"/>
  </r>
  <r>
    <x v="0"/>
    <x v="24"/>
    <x v="6"/>
    <x v="1"/>
    <x v="1"/>
    <x v="0"/>
    <x v="0"/>
    <x v="0"/>
    <n v="0.25361735963754134"/>
    <n v="7"/>
  </r>
  <r>
    <x v="0"/>
    <x v="25"/>
    <x v="0"/>
    <x v="0"/>
    <x v="0"/>
    <x v="1"/>
    <x v="1"/>
    <x v="1"/>
    <n v="28.884024715328444"/>
    <n v="702"/>
  </r>
  <r>
    <x v="0"/>
    <x v="25"/>
    <x v="0"/>
    <x v="0"/>
    <x v="0"/>
    <x v="1"/>
    <x v="2"/>
    <x v="1"/>
    <n v="0.3946940393776549"/>
    <n v="8"/>
  </r>
  <r>
    <x v="0"/>
    <x v="25"/>
    <x v="0"/>
    <x v="0"/>
    <x v="0"/>
    <x v="1"/>
    <x v="4"/>
    <x v="1"/>
    <n v="0.14862254906557748"/>
    <n v="2"/>
  </r>
  <r>
    <x v="0"/>
    <x v="25"/>
    <x v="0"/>
    <x v="0"/>
    <x v="0"/>
    <x v="0"/>
    <x v="0"/>
    <x v="0"/>
    <n v="239.91569421799178"/>
    <n v="6286"/>
  </r>
  <r>
    <x v="0"/>
    <x v="25"/>
    <x v="0"/>
    <x v="0"/>
    <x v="0"/>
    <x v="2"/>
    <x v="2"/>
    <x v="1"/>
    <n v="5.273982548259272E-2"/>
    <n v="2"/>
  </r>
  <r>
    <x v="0"/>
    <x v="25"/>
    <x v="0"/>
    <x v="0"/>
    <x v="0"/>
    <x v="3"/>
    <x v="1"/>
    <x v="1"/>
    <n v="9.625008219156217E-2"/>
    <n v="1"/>
  </r>
  <r>
    <x v="0"/>
    <x v="25"/>
    <x v="0"/>
    <x v="0"/>
    <x v="0"/>
    <x v="3"/>
    <x v="3"/>
    <x v="1"/>
    <n v="0.58418915478828815"/>
    <n v="9"/>
  </r>
  <r>
    <x v="0"/>
    <x v="25"/>
    <x v="1"/>
    <x v="0"/>
    <x v="0"/>
    <x v="1"/>
    <x v="1"/>
    <x v="1"/>
    <n v="25.189281026307647"/>
    <n v="672"/>
  </r>
  <r>
    <x v="0"/>
    <x v="25"/>
    <x v="1"/>
    <x v="0"/>
    <x v="0"/>
    <x v="1"/>
    <x v="2"/>
    <x v="1"/>
    <n v="0.42472067720241491"/>
    <n v="12"/>
  </r>
  <r>
    <x v="0"/>
    <x v="25"/>
    <x v="1"/>
    <x v="0"/>
    <x v="0"/>
    <x v="1"/>
    <x v="4"/>
    <x v="1"/>
    <n v="0.11784374030403762"/>
    <n v="4"/>
  </r>
  <r>
    <x v="0"/>
    <x v="25"/>
    <x v="1"/>
    <x v="0"/>
    <x v="0"/>
    <x v="1"/>
    <x v="3"/>
    <x v="1"/>
    <n v="0.3003713036414663"/>
    <n v="3"/>
  </r>
  <r>
    <x v="0"/>
    <x v="25"/>
    <x v="1"/>
    <x v="0"/>
    <x v="0"/>
    <x v="0"/>
    <x v="0"/>
    <x v="0"/>
    <n v="230.72555102311756"/>
    <n v="6644"/>
  </r>
  <r>
    <x v="0"/>
    <x v="25"/>
    <x v="1"/>
    <x v="0"/>
    <x v="0"/>
    <x v="2"/>
    <x v="1"/>
    <x v="1"/>
    <n v="1.6285402693013283E-2"/>
    <n v="1"/>
  </r>
  <r>
    <x v="0"/>
    <x v="25"/>
    <x v="1"/>
    <x v="0"/>
    <x v="0"/>
    <x v="2"/>
    <x v="2"/>
    <x v="1"/>
    <n v="0.46191862163035807"/>
    <n v="8"/>
  </r>
  <r>
    <x v="0"/>
    <x v="25"/>
    <x v="1"/>
    <x v="0"/>
    <x v="0"/>
    <x v="3"/>
    <x v="3"/>
    <x v="1"/>
    <n v="0.6283819626877174"/>
    <n v="8"/>
  </r>
  <r>
    <x v="0"/>
    <x v="25"/>
    <x v="2"/>
    <x v="1"/>
    <x v="1"/>
    <x v="0"/>
    <x v="0"/>
    <x v="0"/>
    <n v="165.24965641669439"/>
    <n v="5921"/>
  </r>
  <r>
    <x v="0"/>
    <x v="25"/>
    <x v="3"/>
    <x v="2"/>
    <x v="1"/>
    <x v="0"/>
    <x v="0"/>
    <x v="0"/>
    <n v="0.43260039848771903"/>
    <n v="12"/>
  </r>
  <r>
    <x v="0"/>
    <x v="25"/>
    <x v="4"/>
    <x v="2"/>
    <x v="1"/>
    <x v="1"/>
    <x v="1"/>
    <x v="1"/>
    <n v="0.59965522410224048"/>
    <n v="18"/>
  </r>
  <r>
    <x v="0"/>
    <x v="25"/>
    <x v="4"/>
    <x v="2"/>
    <x v="1"/>
    <x v="1"/>
    <x v="2"/>
    <x v="1"/>
    <n v="5.2696536324814455E-2"/>
    <n v="1"/>
  </r>
  <r>
    <x v="0"/>
    <x v="25"/>
    <x v="4"/>
    <x v="2"/>
    <x v="1"/>
    <x v="0"/>
    <x v="0"/>
    <x v="0"/>
    <n v="3.8224542735360179"/>
    <n v="122"/>
  </r>
  <r>
    <x v="0"/>
    <x v="25"/>
    <x v="5"/>
    <x v="2"/>
    <x v="1"/>
    <x v="1"/>
    <x v="1"/>
    <x v="1"/>
    <n v="0.23247308475492384"/>
    <n v="5"/>
  </r>
  <r>
    <x v="0"/>
    <x v="25"/>
    <x v="5"/>
    <x v="2"/>
    <x v="1"/>
    <x v="1"/>
    <x v="2"/>
    <x v="1"/>
    <n v="5.2166787153364098E-2"/>
    <n v="1"/>
  </r>
  <r>
    <x v="0"/>
    <x v="25"/>
    <x v="5"/>
    <x v="2"/>
    <x v="1"/>
    <x v="0"/>
    <x v="0"/>
    <x v="0"/>
    <n v="0.331672394102763"/>
    <n v="11"/>
  </r>
  <r>
    <x v="0"/>
    <x v="25"/>
    <x v="6"/>
    <x v="1"/>
    <x v="1"/>
    <x v="0"/>
    <x v="0"/>
    <x v="0"/>
    <n v="3.8376835033273489"/>
    <n v="92"/>
  </r>
  <r>
    <x v="0"/>
    <x v="26"/>
    <x v="0"/>
    <x v="0"/>
    <x v="0"/>
    <x v="1"/>
    <x v="1"/>
    <x v="1"/>
    <n v="0.37047228877634175"/>
    <n v="11"/>
  </r>
  <r>
    <x v="0"/>
    <x v="26"/>
    <x v="0"/>
    <x v="0"/>
    <x v="0"/>
    <x v="0"/>
    <x v="0"/>
    <x v="0"/>
    <n v="11.68698497802353"/>
    <n v="388"/>
  </r>
  <r>
    <x v="0"/>
    <x v="26"/>
    <x v="1"/>
    <x v="0"/>
    <x v="0"/>
    <x v="1"/>
    <x v="1"/>
    <x v="1"/>
    <n v="0.69358769884051896"/>
    <n v="25"/>
  </r>
  <r>
    <x v="0"/>
    <x v="26"/>
    <x v="1"/>
    <x v="0"/>
    <x v="0"/>
    <x v="0"/>
    <x v="0"/>
    <x v="0"/>
    <n v="66.619009278976407"/>
    <n v="2296"/>
  </r>
  <r>
    <x v="0"/>
    <x v="26"/>
    <x v="1"/>
    <x v="0"/>
    <x v="0"/>
    <x v="2"/>
    <x v="2"/>
    <x v="1"/>
    <n v="0.40806390906515105"/>
    <n v="8"/>
  </r>
  <r>
    <x v="0"/>
    <x v="26"/>
    <x v="1"/>
    <x v="0"/>
    <x v="0"/>
    <x v="4"/>
    <x v="4"/>
    <x v="1"/>
    <n v="0.28382000250462319"/>
    <n v="9"/>
  </r>
  <r>
    <x v="0"/>
    <x v="26"/>
    <x v="2"/>
    <x v="1"/>
    <x v="1"/>
    <x v="0"/>
    <x v="0"/>
    <x v="0"/>
    <n v="30.612323938286032"/>
    <n v="1171"/>
  </r>
  <r>
    <x v="0"/>
    <x v="26"/>
    <x v="3"/>
    <x v="2"/>
    <x v="1"/>
    <x v="0"/>
    <x v="0"/>
    <x v="0"/>
    <n v="1.873209081334588E-2"/>
    <n v="1"/>
  </r>
  <r>
    <x v="0"/>
    <x v="26"/>
    <x v="4"/>
    <x v="2"/>
    <x v="1"/>
    <x v="0"/>
    <x v="0"/>
    <x v="0"/>
    <n v="0.81508523880148609"/>
    <n v="38"/>
  </r>
  <r>
    <x v="0"/>
    <x v="26"/>
    <x v="6"/>
    <x v="1"/>
    <x v="1"/>
    <x v="0"/>
    <x v="0"/>
    <x v="0"/>
    <n v="10.216923175967397"/>
    <n v="572"/>
  </r>
  <r>
    <x v="0"/>
    <x v="27"/>
    <x v="0"/>
    <x v="0"/>
    <x v="0"/>
    <x v="0"/>
    <x v="0"/>
    <x v="0"/>
    <n v="0.20938512304910703"/>
    <n v="8"/>
  </r>
  <r>
    <x v="0"/>
    <x v="27"/>
    <x v="1"/>
    <x v="0"/>
    <x v="0"/>
    <x v="0"/>
    <x v="0"/>
    <x v="0"/>
    <n v="2.8118871072915459"/>
    <n v="82"/>
  </r>
  <r>
    <x v="0"/>
    <x v="27"/>
    <x v="2"/>
    <x v="1"/>
    <x v="1"/>
    <x v="0"/>
    <x v="0"/>
    <x v="0"/>
    <n v="1.0583573106027353"/>
    <n v="42"/>
  </r>
  <r>
    <x v="0"/>
    <x v="27"/>
    <x v="4"/>
    <x v="2"/>
    <x v="1"/>
    <x v="0"/>
    <x v="0"/>
    <x v="0"/>
    <n v="5.2699919326298771E-2"/>
    <n v="3"/>
  </r>
  <r>
    <x v="0"/>
    <x v="27"/>
    <x v="6"/>
    <x v="1"/>
    <x v="1"/>
    <x v="0"/>
    <x v="0"/>
    <x v="0"/>
    <n v="0.2184022448754305"/>
    <n v="14"/>
  </r>
  <r>
    <x v="0"/>
    <x v="28"/>
    <x v="0"/>
    <x v="0"/>
    <x v="0"/>
    <x v="1"/>
    <x v="1"/>
    <x v="1"/>
    <n v="21.883145225527649"/>
    <n v="500"/>
  </r>
  <r>
    <x v="0"/>
    <x v="28"/>
    <x v="0"/>
    <x v="0"/>
    <x v="0"/>
    <x v="1"/>
    <x v="0"/>
    <x v="0"/>
    <n v="2.8028032365932503"/>
    <n v="72"/>
  </r>
  <r>
    <x v="0"/>
    <x v="28"/>
    <x v="0"/>
    <x v="0"/>
    <x v="0"/>
    <x v="1"/>
    <x v="2"/>
    <x v="1"/>
    <n v="0.16921716938023806"/>
    <n v="3"/>
  </r>
  <r>
    <x v="0"/>
    <x v="28"/>
    <x v="0"/>
    <x v="0"/>
    <x v="0"/>
    <x v="0"/>
    <x v="1"/>
    <x v="1"/>
    <n v="0.13559223092699382"/>
    <n v="4"/>
  </r>
  <r>
    <x v="0"/>
    <x v="28"/>
    <x v="0"/>
    <x v="0"/>
    <x v="0"/>
    <x v="0"/>
    <x v="0"/>
    <x v="0"/>
    <n v="65.355298734665112"/>
    <n v="1666"/>
  </r>
  <r>
    <x v="0"/>
    <x v="28"/>
    <x v="0"/>
    <x v="0"/>
    <x v="0"/>
    <x v="2"/>
    <x v="1"/>
    <x v="1"/>
    <n v="0.34613415880483844"/>
    <n v="8"/>
  </r>
  <r>
    <x v="0"/>
    <x v="28"/>
    <x v="0"/>
    <x v="0"/>
    <x v="0"/>
    <x v="2"/>
    <x v="2"/>
    <x v="1"/>
    <n v="0.27214694078189139"/>
    <n v="6"/>
  </r>
  <r>
    <x v="0"/>
    <x v="28"/>
    <x v="1"/>
    <x v="0"/>
    <x v="0"/>
    <x v="1"/>
    <x v="1"/>
    <x v="1"/>
    <n v="15.641221221116169"/>
    <n v="413"/>
  </r>
  <r>
    <x v="0"/>
    <x v="28"/>
    <x v="1"/>
    <x v="0"/>
    <x v="0"/>
    <x v="1"/>
    <x v="0"/>
    <x v="0"/>
    <n v="2.0978265488302146"/>
    <n v="64"/>
  </r>
  <r>
    <x v="0"/>
    <x v="28"/>
    <x v="1"/>
    <x v="0"/>
    <x v="0"/>
    <x v="1"/>
    <x v="2"/>
    <x v="1"/>
    <n v="0.36921990397660354"/>
    <n v="6"/>
  </r>
  <r>
    <x v="0"/>
    <x v="28"/>
    <x v="1"/>
    <x v="0"/>
    <x v="0"/>
    <x v="1"/>
    <x v="4"/>
    <x v="1"/>
    <n v="8.9196472159437046E-2"/>
    <n v="3"/>
  </r>
  <r>
    <x v="0"/>
    <x v="28"/>
    <x v="1"/>
    <x v="0"/>
    <x v="0"/>
    <x v="0"/>
    <x v="1"/>
    <x v="1"/>
    <n v="0.1528972368901354"/>
    <n v="3"/>
  </r>
  <r>
    <x v="0"/>
    <x v="28"/>
    <x v="1"/>
    <x v="0"/>
    <x v="0"/>
    <x v="0"/>
    <x v="0"/>
    <x v="0"/>
    <n v="50.851220420406953"/>
    <n v="1477"/>
  </r>
  <r>
    <x v="0"/>
    <x v="28"/>
    <x v="1"/>
    <x v="0"/>
    <x v="0"/>
    <x v="2"/>
    <x v="1"/>
    <x v="1"/>
    <n v="9.3585135787554827E-2"/>
    <n v="1"/>
  </r>
  <r>
    <x v="0"/>
    <x v="28"/>
    <x v="1"/>
    <x v="0"/>
    <x v="0"/>
    <x v="2"/>
    <x v="2"/>
    <x v="1"/>
    <n v="1.7959797315152155"/>
    <n v="51"/>
  </r>
  <r>
    <x v="0"/>
    <x v="28"/>
    <x v="2"/>
    <x v="1"/>
    <x v="1"/>
    <x v="0"/>
    <x v="0"/>
    <x v="0"/>
    <n v="64.408595515940789"/>
    <n v="1945"/>
  </r>
  <r>
    <x v="0"/>
    <x v="28"/>
    <x v="3"/>
    <x v="2"/>
    <x v="1"/>
    <x v="0"/>
    <x v="0"/>
    <x v="0"/>
    <n v="6.0007368786914629E-2"/>
    <n v="2"/>
  </r>
  <r>
    <x v="0"/>
    <x v="28"/>
    <x v="4"/>
    <x v="2"/>
    <x v="1"/>
    <x v="1"/>
    <x v="1"/>
    <x v="1"/>
    <n v="0.29625023975407982"/>
    <n v="9"/>
  </r>
  <r>
    <x v="0"/>
    <x v="28"/>
    <x v="4"/>
    <x v="2"/>
    <x v="1"/>
    <x v="0"/>
    <x v="0"/>
    <x v="0"/>
    <n v="0.45683516825362458"/>
    <n v="16"/>
  </r>
  <r>
    <x v="0"/>
    <x v="28"/>
    <x v="7"/>
    <x v="0"/>
    <x v="0"/>
    <x v="1"/>
    <x v="1"/>
    <x v="1"/>
    <n v="4.2921983313158547"/>
    <n v="113"/>
  </r>
  <r>
    <x v="0"/>
    <x v="28"/>
    <x v="7"/>
    <x v="0"/>
    <x v="0"/>
    <x v="1"/>
    <x v="0"/>
    <x v="0"/>
    <n v="1.380565782233975"/>
    <n v="35"/>
  </r>
  <r>
    <x v="0"/>
    <x v="28"/>
    <x v="7"/>
    <x v="0"/>
    <x v="0"/>
    <x v="1"/>
    <x v="2"/>
    <x v="1"/>
    <n v="3.5879496065079258E-2"/>
    <n v="1"/>
  </r>
  <r>
    <x v="0"/>
    <x v="28"/>
    <x v="7"/>
    <x v="0"/>
    <x v="0"/>
    <x v="1"/>
    <x v="4"/>
    <x v="1"/>
    <n v="6.8419312276270294E-2"/>
    <n v="2"/>
  </r>
  <r>
    <x v="0"/>
    <x v="28"/>
    <x v="7"/>
    <x v="0"/>
    <x v="0"/>
    <x v="0"/>
    <x v="1"/>
    <x v="1"/>
    <n v="3.5739985565113673E-2"/>
    <n v="1"/>
  </r>
  <r>
    <x v="0"/>
    <x v="28"/>
    <x v="7"/>
    <x v="0"/>
    <x v="0"/>
    <x v="0"/>
    <x v="0"/>
    <x v="0"/>
    <n v="27.437482300402564"/>
    <n v="695"/>
  </r>
  <r>
    <x v="0"/>
    <x v="28"/>
    <x v="7"/>
    <x v="0"/>
    <x v="0"/>
    <x v="4"/>
    <x v="4"/>
    <x v="1"/>
    <n v="3.4053090709755651E-2"/>
    <n v="1"/>
  </r>
  <r>
    <x v="0"/>
    <x v="28"/>
    <x v="6"/>
    <x v="1"/>
    <x v="1"/>
    <x v="0"/>
    <x v="0"/>
    <x v="0"/>
    <n v="19.587210372021573"/>
    <n v="986"/>
  </r>
  <r>
    <x v="0"/>
    <x v="29"/>
    <x v="8"/>
    <x v="0"/>
    <x v="0"/>
    <x v="1"/>
    <x v="0"/>
    <x v="0"/>
    <n v="4.0351879995151455E-2"/>
    <n v="1"/>
  </r>
  <r>
    <x v="0"/>
    <x v="29"/>
    <x v="8"/>
    <x v="0"/>
    <x v="0"/>
    <x v="1"/>
    <x v="2"/>
    <x v="1"/>
    <n v="9.8876161563722753E-2"/>
    <n v="2"/>
  </r>
  <r>
    <x v="0"/>
    <x v="29"/>
    <x v="8"/>
    <x v="0"/>
    <x v="0"/>
    <x v="1"/>
    <x v="3"/>
    <x v="1"/>
    <n v="2.0725128724035562"/>
    <n v="35"/>
  </r>
  <r>
    <x v="0"/>
    <x v="29"/>
    <x v="8"/>
    <x v="0"/>
    <x v="0"/>
    <x v="0"/>
    <x v="1"/>
    <x v="1"/>
    <n v="3.2076912011690849E-2"/>
    <n v="1"/>
  </r>
  <r>
    <x v="0"/>
    <x v="29"/>
    <x v="8"/>
    <x v="0"/>
    <x v="0"/>
    <x v="0"/>
    <x v="0"/>
    <x v="0"/>
    <n v="4.4690149545270431E-2"/>
    <n v="1"/>
  </r>
  <r>
    <x v="0"/>
    <x v="29"/>
    <x v="8"/>
    <x v="0"/>
    <x v="0"/>
    <x v="0"/>
    <x v="3"/>
    <x v="1"/>
    <n v="0.96301233158914412"/>
    <n v="14"/>
  </r>
  <r>
    <x v="0"/>
    <x v="29"/>
    <x v="8"/>
    <x v="0"/>
    <x v="0"/>
    <x v="2"/>
    <x v="2"/>
    <x v="1"/>
    <n v="0.1008397168125633"/>
    <n v="1"/>
  </r>
  <r>
    <x v="0"/>
    <x v="29"/>
    <x v="8"/>
    <x v="0"/>
    <x v="0"/>
    <x v="2"/>
    <x v="3"/>
    <x v="1"/>
    <n v="0.29433256586521134"/>
    <n v="3"/>
  </r>
  <r>
    <x v="0"/>
    <x v="29"/>
    <x v="0"/>
    <x v="0"/>
    <x v="0"/>
    <x v="1"/>
    <x v="1"/>
    <x v="1"/>
    <n v="38.287132056159187"/>
    <n v="848"/>
  </r>
  <r>
    <x v="0"/>
    <x v="29"/>
    <x v="0"/>
    <x v="0"/>
    <x v="0"/>
    <x v="1"/>
    <x v="0"/>
    <x v="0"/>
    <n v="26.824811062673412"/>
    <n v="588"/>
  </r>
  <r>
    <x v="0"/>
    <x v="29"/>
    <x v="0"/>
    <x v="0"/>
    <x v="0"/>
    <x v="1"/>
    <x v="2"/>
    <x v="1"/>
    <n v="6.9985645728342165"/>
    <n v="111"/>
  </r>
  <r>
    <x v="0"/>
    <x v="29"/>
    <x v="0"/>
    <x v="0"/>
    <x v="0"/>
    <x v="1"/>
    <x v="4"/>
    <x v="1"/>
    <n v="0.91653543393571035"/>
    <n v="16"/>
  </r>
  <r>
    <x v="0"/>
    <x v="29"/>
    <x v="0"/>
    <x v="0"/>
    <x v="0"/>
    <x v="1"/>
    <x v="3"/>
    <x v="1"/>
    <n v="55.736131221554963"/>
    <n v="883"/>
  </r>
  <r>
    <x v="0"/>
    <x v="29"/>
    <x v="0"/>
    <x v="0"/>
    <x v="0"/>
    <x v="0"/>
    <x v="1"/>
    <x v="1"/>
    <n v="3.327954888347799"/>
    <n v="71"/>
  </r>
  <r>
    <x v="0"/>
    <x v="29"/>
    <x v="0"/>
    <x v="0"/>
    <x v="0"/>
    <x v="0"/>
    <x v="0"/>
    <x v="0"/>
    <n v="60.821065823677891"/>
    <n v="1430"/>
  </r>
  <r>
    <x v="0"/>
    <x v="29"/>
    <x v="0"/>
    <x v="0"/>
    <x v="0"/>
    <x v="0"/>
    <x v="2"/>
    <x v="1"/>
    <n v="0.31792899779695971"/>
    <n v="5"/>
  </r>
  <r>
    <x v="0"/>
    <x v="29"/>
    <x v="0"/>
    <x v="0"/>
    <x v="0"/>
    <x v="0"/>
    <x v="4"/>
    <x v="1"/>
    <n v="0.4511918208425908"/>
    <n v="9"/>
  </r>
  <r>
    <x v="0"/>
    <x v="29"/>
    <x v="0"/>
    <x v="0"/>
    <x v="0"/>
    <x v="0"/>
    <x v="3"/>
    <x v="1"/>
    <n v="37.537702833137971"/>
    <n v="611"/>
  </r>
  <r>
    <x v="0"/>
    <x v="29"/>
    <x v="0"/>
    <x v="0"/>
    <x v="0"/>
    <x v="2"/>
    <x v="1"/>
    <x v="1"/>
    <n v="2.1327319126148896"/>
    <n v="38"/>
  </r>
  <r>
    <x v="0"/>
    <x v="29"/>
    <x v="0"/>
    <x v="0"/>
    <x v="0"/>
    <x v="2"/>
    <x v="0"/>
    <x v="0"/>
    <n v="0.33788300524505627"/>
    <n v="10"/>
  </r>
  <r>
    <x v="0"/>
    <x v="29"/>
    <x v="0"/>
    <x v="0"/>
    <x v="0"/>
    <x v="2"/>
    <x v="2"/>
    <x v="1"/>
    <n v="3.6467334835910696"/>
    <n v="55"/>
  </r>
  <r>
    <x v="0"/>
    <x v="29"/>
    <x v="0"/>
    <x v="0"/>
    <x v="0"/>
    <x v="2"/>
    <x v="4"/>
    <x v="1"/>
    <n v="7.0725283566684505E-2"/>
    <n v="1"/>
  </r>
  <r>
    <x v="0"/>
    <x v="29"/>
    <x v="0"/>
    <x v="0"/>
    <x v="0"/>
    <x v="2"/>
    <x v="3"/>
    <x v="1"/>
    <n v="3.9795276387520442"/>
    <n v="66"/>
  </r>
  <r>
    <x v="0"/>
    <x v="29"/>
    <x v="0"/>
    <x v="0"/>
    <x v="0"/>
    <x v="4"/>
    <x v="1"/>
    <x v="1"/>
    <n v="1.5114123448444663E-2"/>
    <n v="1"/>
  </r>
  <r>
    <x v="0"/>
    <x v="29"/>
    <x v="0"/>
    <x v="0"/>
    <x v="0"/>
    <x v="4"/>
    <x v="0"/>
    <x v="0"/>
    <n v="6.3181063152810329E-2"/>
    <n v="2"/>
  </r>
  <r>
    <x v="0"/>
    <x v="29"/>
    <x v="0"/>
    <x v="0"/>
    <x v="0"/>
    <x v="4"/>
    <x v="3"/>
    <x v="1"/>
    <n v="0.1140573829192239"/>
    <n v="2"/>
  </r>
  <r>
    <x v="0"/>
    <x v="29"/>
    <x v="1"/>
    <x v="0"/>
    <x v="0"/>
    <x v="1"/>
    <x v="1"/>
    <x v="1"/>
    <n v="7.9915065930175597"/>
    <n v="208"/>
  </r>
  <r>
    <x v="0"/>
    <x v="29"/>
    <x v="1"/>
    <x v="0"/>
    <x v="0"/>
    <x v="1"/>
    <x v="0"/>
    <x v="0"/>
    <n v="9.0591802460684541"/>
    <n v="241"/>
  </r>
  <r>
    <x v="0"/>
    <x v="29"/>
    <x v="1"/>
    <x v="0"/>
    <x v="0"/>
    <x v="1"/>
    <x v="2"/>
    <x v="1"/>
    <n v="0.97729392466810072"/>
    <n v="15"/>
  </r>
  <r>
    <x v="0"/>
    <x v="29"/>
    <x v="1"/>
    <x v="0"/>
    <x v="0"/>
    <x v="1"/>
    <x v="4"/>
    <x v="1"/>
    <n v="0.17408585064708471"/>
    <n v="4"/>
  </r>
  <r>
    <x v="0"/>
    <x v="29"/>
    <x v="1"/>
    <x v="0"/>
    <x v="0"/>
    <x v="1"/>
    <x v="3"/>
    <x v="1"/>
    <n v="11.966916536254731"/>
    <n v="224"/>
  </r>
  <r>
    <x v="0"/>
    <x v="29"/>
    <x v="1"/>
    <x v="0"/>
    <x v="0"/>
    <x v="0"/>
    <x v="1"/>
    <x v="1"/>
    <n v="1.8337884788582479"/>
    <n v="43"/>
  </r>
  <r>
    <x v="0"/>
    <x v="29"/>
    <x v="1"/>
    <x v="0"/>
    <x v="0"/>
    <x v="0"/>
    <x v="0"/>
    <x v="0"/>
    <n v="33.306717984039508"/>
    <n v="914"/>
  </r>
  <r>
    <x v="0"/>
    <x v="29"/>
    <x v="1"/>
    <x v="0"/>
    <x v="0"/>
    <x v="0"/>
    <x v="3"/>
    <x v="1"/>
    <n v="13.898990069823245"/>
    <n v="270"/>
  </r>
  <r>
    <x v="0"/>
    <x v="29"/>
    <x v="1"/>
    <x v="0"/>
    <x v="0"/>
    <x v="2"/>
    <x v="1"/>
    <x v="1"/>
    <n v="0.3920997314334751"/>
    <n v="9"/>
  </r>
  <r>
    <x v="0"/>
    <x v="29"/>
    <x v="1"/>
    <x v="0"/>
    <x v="0"/>
    <x v="2"/>
    <x v="0"/>
    <x v="0"/>
    <n v="0.18635814917729607"/>
    <n v="5"/>
  </r>
  <r>
    <x v="0"/>
    <x v="29"/>
    <x v="1"/>
    <x v="0"/>
    <x v="0"/>
    <x v="2"/>
    <x v="2"/>
    <x v="1"/>
    <n v="0.550939814950546"/>
    <n v="15"/>
  </r>
  <r>
    <x v="0"/>
    <x v="29"/>
    <x v="1"/>
    <x v="0"/>
    <x v="0"/>
    <x v="2"/>
    <x v="4"/>
    <x v="1"/>
    <n v="0.33141756241733289"/>
    <n v="7"/>
  </r>
  <r>
    <x v="0"/>
    <x v="29"/>
    <x v="1"/>
    <x v="0"/>
    <x v="0"/>
    <x v="2"/>
    <x v="3"/>
    <x v="1"/>
    <n v="0.49445318862083915"/>
    <n v="7"/>
  </r>
  <r>
    <x v="0"/>
    <x v="29"/>
    <x v="1"/>
    <x v="0"/>
    <x v="0"/>
    <x v="4"/>
    <x v="1"/>
    <x v="1"/>
    <n v="0.12034465201763972"/>
    <n v="2"/>
  </r>
  <r>
    <x v="0"/>
    <x v="29"/>
    <x v="1"/>
    <x v="0"/>
    <x v="0"/>
    <x v="4"/>
    <x v="0"/>
    <x v="0"/>
    <n v="3.0075276881741029E-2"/>
    <n v="1"/>
  </r>
  <r>
    <x v="0"/>
    <x v="29"/>
    <x v="2"/>
    <x v="1"/>
    <x v="1"/>
    <x v="0"/>
    <x v="0"/>
    <x v="0"/>
    <n v="101.63272600531529"/>
    <n v="2515"/>
  </r>
  <r>
    <x v="0"/>
    <x v="29"/>
    <x v="4"/>
    <x v="2"/>
    <x v="1"/>
    <x v="1"/>
    <x v="1"/>
    <x v="1"/>
    <n v="0.34263363782558148"/>
    <n v="10"/>
  </r>
  <r>
    <x v="0"/>
    <x v="29"/>
    <x v="4"/>
    <x v="2"/>
    <x v="1"/>
    <x v="1"/>
    <x v="0"/>
    <x v="0"/>
    <n v="0.23598728316108158"/>
    <n v="6"/>
  </r>
  <r>
    <x v="0"/>
    <x v="29"/>
    <x v="4"/>
    <x v="2"/>
    <x v="1"/>
    <x v="1"/>
    <x v="3"/>
    <x v="1"/>
    <n v="0.74334521307686985"/>
    <n v="20"/>
  </r>
  <r>
    <x v="0"/>
    <x v="29"/>
    <x v="4"/>
    <x v="2"/>
    <x v="1"/>
    <x v="0"/>
    <x v="1"/>
    <x v="1"/>
    <n v="6.7935837429592263E-2"/>
    <n v="2"/>
  </r>
  <r>
    <x v="0"/>
    <x v="29"/>
    <x v="4"/>
    <x v="2"/>
    <x v="1"/>
    <x v="0"/>
    <x v="0"/>
    <x v="0"/>
    <n v="0.46350105794239682"/>
    <n v="16"/>
  </r>
  <r>
    <x v="0"/>
    <x v="29"/>
    <x v="4"/>
    <x v="2"/>
    <x v="1"/>
    <x v="0"/>
    <x v="3"/>
    <x v="1"/>
    <n v="0.3664299965298542"/>
    <n v="11"/>
  </r>
  <r>
    <x v="0"/>
    <x v="29"/>
    <x v="4"/>
    <x v="2"/>
    <x v="1"/>
    <x v="2"/>
    <x v="1"/>
    <x v="1"/>
    <n v="2.7589456240470621E-2"/>
    <n v="1"/>
  </r>
  <r>
    <x v="0"/>
    <x v="29"/>
    <x v="5"/>
    <x v="2"/>
    <x v="1"/>
    <x v="1"/>
    <x v="0"/>
    <x v="0"/>
    <n v="7.9126867171612242E-2"/>
    <n v="2"/>
  </r>
  <r>
    <x v="0"/>
    <x v="29"/>
    <x v="5"/>
    <x v="2"/>
    <x v="1"/>
    <x v="0"/>
    <x v="0"/>
    <x v="0"/>
    <n v="3.0009029911462905E-2"/>
    <n v="1"/>
  </r>
  <r>
    <x v="0"/>
    <x v="29"/>
    <x v="6"/>
    <x v="1"/>
    <x v="1"/>
    <x v="0"/>
    <x v="0"/>
    <x v="0"/>
    <n v="1.7765897357393337"/>
    <n v="51"/>
  </r>
  <r>
    <x v="0"/>
    <x v="30"/>
    <x v="0"/>
    <x v="0"/>
    <x v="0"/>
    <x v="0"/>
    <x v="0"/>
    <x v="0"/>
    <n v="28.471664198284042"/>
    <n v="955"/>
  </r>
  <r>
    <x v="0"/>
    <x v="30"/>
    <x v="1"/>
    <x v="0"/>
    <x v="0"/>
    <x v="0"/>
    <x v="0"/>
    <x v="0"/>
    <n v="224.78717044030506"/>
    <n v="8121"/>
  </r>
  <r>
    <x v="0"/>
    <x v="30"/>
    <x v="2"/>
    <x v="1"/>
    <x v="1"/>
    <x v="0"/>
    <x v="0"/>
    <x v="0"/>
    <n v="73.565543419396221"/>
    <n v="3196"/>
  </r>
  <r>
    <x v="0"/>
    <x v="30"/>
    <x v="3"/>
    <x v="2"/>
    <x v="1"/>
    <x v="0"/>
    <x v="0"/>
    <x v="0"/>
    <n v="0.30462019283408681"/>
    <n v="16"/>
  </r>
  <r>
    <x v="0"/>
    <x v="30"/>
    <x v="4"/>
    <x v="2"/>
    <x v="1"/>
    <x v="0"/>
    <x v="0"/>
    <x v="0"/>
    <n v="2.5589899657673687"/>
    <n v="112"/>
  </r>
  <r>
    <x v="0"/>
    <x v="30"/>
    <x v="6"/>
    <x v="1"/>
    <x v="1"/>
    <x v="0"/>
    <x v="0"/>
    <x v="0"/>
    <n v="2.683965373016123"/>
    <n v="123"/>
  </r>
  <r>
    <x v="0"/>
    <x v="31"/>
    <x v="0"/>
    <x v="0"/>
    <x v="0"/>
    <x v="0"/>
    <x v="0"/>
    <x v="0"/>
    <n v="69.595341127752349"/>
    <n v="2173"/>
  </r>
  <r>
    <x v="0"/>
    <x v="31"/>
    <x v="1"/>
    <x v="0"/>
    <x v="0"/>
    <x v="0"/>
    <x v="0"/>
    <x v="0"/>
    <n v="143.46385859760537"/>
    <n v="4849"/>
  </r>
  <r>
    <x v="0"/>
    <x v="31"/>
    <x v="2"/>
    <x v="1"/>
    <x v="1"/>
    <x v="0"/>
    <x v="0"/>
    <x v="0"/>
    <n v="50.359088860728626"/>
    <n v="1949"/>
  </r>
  <r>
    <x v="0"/>
    <x v="31"/>
    <x v="3"/>
    <x v="2"/>
    <x v="1"/>
    <x v="0"/>
    <x v="0"/>
    <x v="0"/>
    <n v="5.0181592001812707E-2"/>
    <n v="2"/>
  </r>
  <r>
    <x v="0"/>
    <x v="31"/>
    <x v="4"/>
    <x v="2"/>
    <x v="1"/>
    <x v="0"/>
    <x v="0"/>
    <x v="0"/>
    <n v="8.0470579007863599"/>
    <n v="279"/>
  </r>
  <r>
    <x v="0"/>
    <x v="31"/>
    <x v="6"/>
    <x v="1"/>
    <x v="1"/>
    <x v="0"/>
    <x v="0"/>
    <x v="0"/>
    <n v="5.2658714876386616"/>
    <n v="267"/>
  </r>
  <r>
    <x v="0"/>
    <x v="32"/>
    <x v="0"/>
    <x v="0"/>
    <x v="0"/>
    <x v="1"/>
    <x v="1"/>
    <x v="1"/>
    <n v="3.1341511461235938"/>
    <n v="94"/>
  </r>
  <r>
    <x v="0"/>
    <x v="32"/>
    <x v="0"/>
    <x v="0"/>
    <x v="0"/>
    <x v="1"/>
    <x v="4"/>
    <x v="1"/>
    <n v="8.1449285445606923E-2"/>
    <n v="2"/>
  </r>
  <r>
    <x v="0"/>
    <x v="32"/>
    <x v="0"/>
    <x v="0"/>
    <x v="0"/>
    <x v="0"/>
    <x v="0"/>
    <x v="0"/>
    <n v="27.500949281642566"/>
    <n v="849"/>
  </r>
  <r>
    <x v="0"/>
    <x v="32"/>
    <x v="0"/>
    <x v="0"/>
    <x v="0"/>
    <x v="2"/>
    <x v="2"/>
    <x v="1"/>
    <n v="0.58697561544992194"/>
    <n v="15"/>
  </r>
  <r>
    <x v="0"/>
    <x v="32"/>
    <x v="0"/>
    <x v="0"/>
    <x v="0"/>
    <x v="2"/>
    <x v="4"/>
    <x v="1"/>
    <n v="5.9033499153207859E-2"/>
    <n v="1"/>
  </r>
  <r>
    <x v="0"/>
    <x v="32"/>
    <x v="1"/>
    <x v="0"/>
    <x v="0"/>
    <x v="1"/>
    <x v="1"/>
    <x v="1"/>
    <n v="10.785409787888389"/>
    <n v="331"/>
  </r>
  <r>
    <x v="0"/>
    <x v="32"/>
    <x v="1"/>
    <x v="0"/>
    <x v="0"/>
    <x v="1"/>
    <x v="2"/>
    <x v="1"/>
    <n v="2.3879331986092666E-2"/>
    <n v="1"/>
  </r>
  <r>
    <x v="0"/>
    <x v="32"/>
    <x v="1"/>
    <x v="0"/>
    <x v="0"/>
    <x v="1"/>
    <x v="4"/>
    <x v="1"/>
    <n v="0.10506997483545452"/>
    <n v="3"/>
  </r>
  <r>
    <x v="0"/>
    <x v="32"/>
    <x v="1"/>
    <x v="0"/>
    <x v="0"/>
    <x v="0"/>
    <x v="0"/>
    <x v="0"/>
    <n v="225.81309529284175"/>
    <n v="7081"/>
  </r>
  <r>
    <x v="0"/>
    <x v="32"/>
    <x v="1"/>
    <x v="0"/>
    <x v="0"/>
    <x v="2"/>
    <x v="1"/>
    <x v="1"/>
    <n v="1.9420294771257108E-2"/>
    <n v="1"/>
  </r>
  <r>
    <x v="0"/>
    <x v="32"/>
    <x v="1"/>
    <x v="0"/>
    <x v="0"/>
    <x v="2"/>
    <x v="2"/>
    <x v="1"/>
    <n v="1.7973616504135763"/>
    <n v="49"/>
  </r>
  <r>
    <x v="0"/>
    <x v="32"/>
    <x v="1"/>
    <x v="0"/>
    <x v="0"/>
    <x v="4"/>
    <x v="4"/>
    <x v="1"/>
    <n v="0.19062446077783615"/>
    <n v="3"/>
  </r>
  <r>
    <x v="0"/>
    <x v="32"/>
    <x v="2"/>
    <x v="1"/>
    <x v="1"/>
    <x v="0"/>
    <x v="0"/>
    <x v="0"/>
    <n v="55.951445714661915"/>
    <n v="2087"/>
  </r>
  <r>
    <x v="0"/>
    <x v="32"/>
    <x v="4"/>
    <x v="2"/>
    <x v="1"/>
    <x v="1"/>
    <x v="1"/>
    <x v="1"/>
    <n v="0.17707890824137892"/>
    <n v="11"/>
  </r>
  <r>
    <x v="0"/>
    <x v="32"/>
    <x v="4"/>
    <x v="2"/>
    <x v="1"/>
    <x v="0"/>
    <x v="0"/>
    <x v="0"/>
    <n v="0.56364863468194293"/>
    <n v="29"/>
  </r>
  <r>
    <x v="0"/>
    <x v="32"/>
    <x v="4"/>
    <x v="2"/>
    <x v="1"/>
    <x v="2"/>
    <x v="2"/>
    <x v="1"/>
    <n v="5.3752946125244894E-2"/>
    <n v="2"/>
  </r>
  <r>
    <x v="0"/>
    <x v="32"/>
    <x v="4"/>
    <x v="2"/>
    <x v="1"/>
    <x v="2"/>
    <x v="4"/>
    <x v="1"/>
    <n v="3.1269750472630489E-2"/>
    <n v="1"/>
  </r>
  <r>
    <x v="0"/>
    <x v="32"/>
    <x v="6"/>
    <x v="1"/>
    <x v="1"/>
    <x v="0"/>
    <x v="0"/>
    <x v="0"/>
    <n v="27.569696001915844"/>
    <n v="1595"/>
  </r>
  <r>
    <x v="0"/>
    <x v="33"/>
    <x v="8"/>
    <x v="0"/>
    <x v="0"/>
    <x v="1"/>
    <x v="0"/>
    <x v="0"/>
    <n v="1.1754814343127529"/>
    <n v="18"/>
  </r>
  <r>
    <x v="0"/>
    <x v="33"/>
    <x v="8"/>
    <x v="0"/>
    <x v="0"/>
    <x v="1"/>
    <x v="2"/>
    <x v="1"/>
    <n v="2.1112679159025984"/>
    <n v="22"/>
  </r>
  <r>
    <x v="0"/>
    <x v="33"/>
    <x v="8"/>
    <x v="0"/>
    <x v="0"/>
    <x v="1"/>
    <x v="3"/>
    <x v="1"/>
    <n v="3.9561228354716027"/>
    <n v="44"/>
  </r>
  <r>
    <x v="0"/>
    <x v="33"/>
    <x v="8"/>
    <x v="0"/>
    <x v="0"/>
    <x v="0"/>
    <x v="0"/>
    <x v="0"/>
    <n v="7.7776224873301878"/>
    <n v="116"/>
  </r>
  <r>
    <x v="0"/>
    <x v="33"/>
    <x v="8"/>
    <x v="0"/>
    <x v="0"/>
    <x v="0"/>
    <x v="2"/>
    <x v="1"/>
    <n v="14.405178967590475"/>
    <n v="162"/>
  </r>
  <r>
    <x v="0"/>
    <x v="33"/>
    <x v="8"/>
    <x v="0"/>
    <x v="0"/>
    <x v="0"/>
    <x v="3"/>
    <x v="1"/>
    <n v="6.6225644119462181"/>
    <n v="73"/>
  </r>
  <r>
    <x v="0"/>
    <x v="33"/>
    <x v="8"/>
    <x v="0"/>
    <x v="0"/>
    <x v="2"/>
    <x v="0"/>
    <x v="0"/>
    <n v="6.5455823247177844E-2"/>
    <n v="1"/>
  </r>
  <r>
    <x v="0"/>
    <x v="33"/>
    <x v="8"/>
    <x v="0"/>
    <x v="0"/>
    <x v="2"/>
    <x v="2"/>
    <x v="1"/>
    <n v="0.63011594325486997"/>
    <n v="6"/>
  </r>
  <r>
    <x v="0"/>
    <x v="33"/>
    <x v="8"/>
    <x v="0"/>
    <x v="0"/>
    <x v="2"/>
    <x v="3"/>
    <x v="1"/>
    <n v="1.7992618326192411"/>
    <n v="18"/>
  </r>
  <r>
    <x v="0"/>
    <x v="33"/>
    <x v="8"/>
    <x v="0"/>
    <x v="0"/>
    <x v="4"/>
    <x v="2"/>
    <x v="1"/>
    <n v="1.0363297604965176"/>
    <n v="13"/>
  </r>
  <r>
    <x v="0"/>
    <x v="33"/>
    <x v="8"/>
    <x v="0"/>
    <x v="0"/>
    <x v="4"/>
    <x v="3"/>
    <x v="1"/>
    <n v="1.8515077244977638"/>
    <n v="19"/>
  </r>
  <r>
    <x v="0"/>
    <x v="33"/>
    <x v="0"/>
    <x v="0"/>
    <x v="0"/>
    <x v="1"/>
    <x v="0"/>
    <x v="0"/>
    <n v="1.767734315591281"/>
    <n v="28"/>
  </r>
  <r>
    <x v="0"/>
    <x v="33"/>
    <x v="0"/>
    <x v="0"/>
    <x v="0"/>
    <x v="1"/>
    <x v="2"/>
    <x v="1"/>
    <n v="2.1702575932373236"/>
    <n v="26"/>
  </r>
  <r>
    <x v="0"/>
    <x v="33"/>
    <x v="0"/>
    <x v="0"/>
    <x v="0"/>
    <x v="1"/>
    <x v="3"/>
    <x v="1"/>
    <n v="0.62242980644242685"/>
    <n v="9"/>
  </r>
  <r>
    <x v="0"/>
    <x v="33"/>
    <x v="0"/>
    <x v="0"/>
    <x v="0"/>
    <x v="0"/>
    <x v="0"/>
    <x v="0"/>
    <n v="24.448184599699225"/>
    <n v="529"/>
  </r>
  <r>
    <x v="0"/>
    <x v="33"/>
    <x v="0"/>
    <x v="0"/>
    <x v="0"/>
    <x v="0"/>
    <x v="2"/>
    <x v="1"/>
    <n v="11.001038138595062"/>
    <n v="141"/>
  </r>
  <r>
    <x v="0"/>
    <x v="33"/>
    <x v="0"/>
    <x v="0"/>
    <x v="0"/>
    <x v="0"/>
    <x v="3"/>
    <x v="1"/>
    <n v="4.0427489432476778"/>
    <n v="59"/>
  </r>
  <r>
    <x v="0"/>
    <x v="33"/>
    <x v="0"/>
    <x v="0"/>
    <x v="0"/>
    <x v="2"/>
    <x v="0"/>
    <x v="0"/>
    <n v="0.10358211004271992"/>
    <n v="1"/>
  </r>
  <r>
    <x v="0"/>
    <x v="33"/>
    <x v="0"/>
    <x v="0"/>
    <x v="0"/>
    <x v="2"/>
    <x v="2"/>
    <x v="1"/>
    <n v="0.61046187345590264"/>
    <n v="8"/>
  </r>
  <r>
    <x v="0"/>
    <x v="33"/>
    <x v="0"/>
    <x v="0"/>
    <x v="0"/>
    <x v="2"/>
    <x v="3"/>
    <x v="1"/>
    <n v="0.4771851737991728"/>
    <n v="7"/>
  </r>
  <r>
    <x v="0"/>
    <x v="33"/>
    <x v="0"/>
    <x v="0"/>
    <x v="0"/>
    <x v="4"/>
    <x v="2"/>
    <x v="1"/>
    <n v="0.3454241846070778"/>
    <n v="4"/>
  </r>
  <r>
    <x v="0"/>
    <x v="33"/>
    <x v="0"/>
    <x v="0"/>
    <x v="0"/>
    <x v="4"/>
    <x v="3"/>
    <x v="1"/>
    <n v="0.12806958669401952"/>
    <n v="2"/>
  </r>
  <r>
    <x v="0"/>
    <x v="33"/>
    <x v="1"/>
    <x v="0"/>
    <x v="0"/>
    <x v="1"/>
    <x v="0"/>
    <x v="0"/>
    <n v="0.97777815856844041"/>
    <n v="20"/>
  </r>
  <r>
    <x v="0"/>
    <x v="33"/>
    <x v="1"/>
    <x v="0"/>
    <x v="0"/>
    <x v="1"/>
    <x v="2"/>
    <x v="1"/>
    <n v="2.8925900545161416"/>
    <n v="54"/>
  </r>
  <r>
    <x v="0"/>
    <x v="33"/>
    <x v="1"/>
    <x v="0"/>
    <x v="0"/>
    <x v="1"/>
    <x v="3"/>
    <x v="1"/>
    <n v="1.3575019285500256"/>
    <n v="19"/>
  </r>
  <r>
    <x v="0"/>
    <x v="33"/>
    <x v="1"/>
    <x v="0"/>
    <x v="0"/>
    <x v="0"/>
    <x v="0"/>
    <x v="0"/>
    <n v="24.281950884085141"/>
    <n v="627"/>
  </r>
  <r>
    <x v="0"/>
    <x v="33"/>
    <x v="1"/>
    <x v="0"/>
    <x v="0"/>
    <x v="0"/>
    <x v="2"/>
    <x v="1"/>
    <n v="17.500883029088541"/>
    <n v="287"/>
  </r>
  <r>
    <x v="0"/>
    <x v="33"/>
    <x v="1"/>
    <x v="0"/>
    <x v="0"/>
    <x v="0"/>
    <x v="3"/>
    <x v="1"/>
    <n v="2.3717926319762439"/>
    <n v="41"/>
  </r>
  <r>
    <x v="0"/>
    <x v="33"/>
    <x v="1"/>
    <x v="0"/>
    <x v="0"/>
    <x v="2"/>
    <x v="0"/>
    <x v="0"/>
    <n v="9.2177985813286414E-2"/>
    <n v="2"/>
  </r>
  <r>
    <x v="0"/>
    <x v="33"/>
    <x v="1"/>
    <x v="0"/>
    <x v="0"/>
    <x v="2"/>
    <x v="2"/>
    <x v="1"/>
    <n v="0.52364011802619559"/>
    <n v="12"/>
  </r>
  <r>
    <x v="0"/>
    <x v="33"/>
    <x v="1"/>
    <x v="0"/>
    <x v="0"/>
    <x v="2"/>
    <x v="3"/>
    <x v="1"/>
    <n v="0.61379569070123952"/>
    <n v="10"/>
  </r>
  <r>
    <x v="0"/>
    <x v="33"/>
    <x v="1"/>
    <x v="0"/>
    <x v="0"/>
    <x v="4"/>
    <x v="0"/>
    <x v="0"/>
    <n v="0.52533730411227997"/>
    <n v="4"/>
  </r>
  <r>
    <x v="0"/>
    <x v="33"/>
    <x v="1"/>
    <x v="0"/>
    <x v="0"/>
    <x v="4"/>
    <x v="2"/>
    <x v="1"/>
    <n v="0.51630727128230058"/>
    <n v="7"/>
  </r>
  <r>
    <x v="0"/>
    <x v="33"/>
    <x v="1"/>
    <x v="0"/>
    <x v="0"/>
    <x v="4"/>
    <x v="3"/>
    <x v="1"/>
    <n v="0.32980920003536779"/>
    <n v="5"/>
  </r>
  <r>
    <x v="0"/>
    <x v="33"/>
    <x v="1"/>
    <x v="0"/>
    <x v="0"/>
    <x v="3"/>
    <x v="2"/>
    <x v="1"/>
    <n v="7.9264258347982147E-2"/>
    <n v="2"/>
  </r>
  <r>
    <x v="0"/>
    <x v="33"/>
    <x v="2"/>
    <x v="1"/>
    <x v="1"/>
    <x v="0"/>
    <x v="0"/>
    <x v="0"/>
    <n v="91.252622502741076"/>
    <n v="1969"/>
  </r>
  <r>
    <x v="0"/>
    <x v="33"/>
    <x v="3"/>
    <x v="2"/>
    <x v="1"/>
    <x v="1"/>
    <x v="2"/>
    <x v="1"/>
    <n v="3.344032426738329E-2"/>
    <n v="1"/>
  </r>
  <r>
    <x v="0"/>
    <x v="33"/>
    <x v="3"/>
    <x v="2"/>
    <x v="1"/>
    <x v="0"/>
    <x v="0"/>
    <x v="0"/>
    <n v="4.169084480644044E-2"/>
    <n v="1"/>
  </r>
  <r>
    <x v="0"/>
    <x v="33"/>
    <x v="4"/>
    <x v="2"/>
    <x v="1"/>
    <x v="1"/>
    <x v="2"/>
    <x v="1"/>
    <n v="8.857372700293184E-2"/>
    <n v="2"/>
  </r>
  <r>
    <x v="0"/>
    <x v="33"/>
    <x v="4"/>
    <x v="2"/>
    <x v="1"/>
    <x v="0"/>
    <x v="0"/>
    <x v="0"/>
    <n v="0.51167933530185372"/>
    <n v="20"/>
  </r>
  <r>
    <x v="0"/>
    <x v="33"/>
    <x v="4"/>
    <x v="2"/>
    <x v="1"/>
    <x v="0"/>
    <x v="2"/>
    <x v="1"/>
    <n v="0.14386813394508713"/>
    <n v="5"/>
  </r>
  <r>
    <x v="0"/>
    <x v="33"/>
    <x v="4"/>
    <x v="2"/>
    <x v="1"/>
    <x v="2"/>
    <x v="2"/>
    <x v="1"/>
    <n v="8.2773030678378073E-2"/>
    <n v="2"/>
  </r>
  <r>
    <x v="0"/>
    <x v="33"/>
    <x v="5"/>
    <x v="2"/>
    <x v="1"/>
    <x v="0"/>
    <x v="0"/>
    <x v="0"/>
    <n v="7.4613732821433923E-2"/>
    <n v="2"/>
  </r>
  <r>
    <x v="0"/>
    <x v="33"/>
    <x v="6"/>
    <x v="1"/>
    <x v="1"/>
    <x v="0"/>
    <x v="0"/>
    <x v="0"/>
    <n v="0.28457402811862526"/>
    <n v="10"/>
  </r>
  <r>
    <x v="0"/>
    <x v="34"/>
    <x v="0"/>
    <x v="0"/>
    <x v="0"/>
    <x v="0"/>
    <x v="0"/>
    <x v="0"/>
    <n v="13.560979857878277"/>
    <n v="430"/>
  </r>
  <r>
    <x v="0"/>
    <x v="34"/>
    <x v="1"/>
    <x v="0"/>
    <x v="0"/>
    <x v="0"/>
    <x v="0"/>
    <x v="0"/>
    <n v="77.41603985703577"/>
    <n v="2477"/>
  </r>
  <r>
    <x v="0"/>
    <x v="34"/>
    <x v="2"/>
    <x v="1"/>
    <x v="1"/>
    <x v="0"/>
    <x v="0"/>
    <x v="0"/>
    <n v="17.238958621054081"/>
    <n v="726"/>
  </r>
  <r>
    <x v="0"/>
    <x v="34"/>
    <x v="4"/>
    <x v="2"/>
    <x v="1"/>
    <x v="0"/>
    <x v="0"/>
    <x v="0"/>
    <n v="0.94083370740456884"/>
    <n v="35"/>
  </r>
  <r>
    <x v="0"/>
    <x v="34"/>
    <x v="6"/>
    <x v="1"/>
    <x v="1"/>
    <x v="0"/>
    <x v="0"/>
    <x v="0"/>
    <n v="4.8931347001299912"/>
    <n v="291"/>
  </r>
  <r>
    <x v="0"/>
    <x v="35"/>
    <x v="0"/>
    <x v="0"/>
    <x v="0"/>
    <x v="1"/>
    <x v="1"/>
    <x v="1"/>
    <n v="39.222759032756407"/>
    <n v="1205"/>
  </r>
  <r>
    <x v="0"/>
    <x v="35"/>
    <x v="0"/>
    <x v="0"/>
    <x v="0"/>
    <x v="1"/>
    <x v="2"/>
    <x v="1"/>
    <n v="2.4860505797708429E-2"/>
    <n v="1"/>
  </r>
  <r>
    <x v="0"/>
    <x v="35"/>
    <x v="0"/>
    <x v="0"/>
    <x v="0"/>
    <x v="0"/>
    <x v="1"/>
    <x v="1"/>
    <n v="0.79991585442257818"/>
    <n v="23"/>
  </r>
  <r>
    <x v="0"/>
    <x v="35"/>
    <x v="0"/>
    <x v="0"/>
    <x v="0"/>
    <x v="0"/>
    <x v="0"/>
    <x v="0"/>
    <n v="129.25218510880248"/>
    <n v="3956"/>
  </r>
  <r>
    <x v="0"/>
    <x v="35"/>
    <x v="0"/>
    <x v="0"/>
    <x v="0"/>
    <x v="2"/>
    <x v="2"/>
    <x v="1"/>
    <n v="1.7378147693928678"/>
    <n v="33"/>
  </r>
  <r>
    <x v="0"/>
    <x v="35"/>
    <x v="1"/>
    <x v="0"/>
    <x v="0"/>
    <x v="1"/>
    <x v="1"/>
    <x v="1"/>
    <n v="32.749131752728701"/>
    <n v="1031"/>
  </r>
  <r>
    <x v="0"/>
    <x v="35"/>
    <x v="1"/>
    <x v="0"/>
    <x v="0"/>
    <x v="1"/>
    <x v="0"/>
    <x v="0"/>
    <n v="0.26358677296787564"/>
    <n v="7"/>
  </r>
  <r>
    <x v="0"/>
    <x v="35"/>
    <x v="1"/>
    <x v="0"/>
    <x v="0"/>
    <x v="1"/>
    <x v="4"/>
    <x v="1"/>
    <n v="0.14979205199752355"/>
    <n v="3"/>
  </r>
  <r>
    <x v="0"/>
    <x v="35"/>
    <x v="1"/>
    <x v="0"/>
    <x v="0"/>
    <x v="0"/>
    <x v="1"/>
    <x v="1"/>
    <n v="0.91466631206709492"/>
    <n v="32"/>
  </r>
  <r>
    <x v="0"/>
    <x v="35"/>
    <x v="1"/>
    <x v="0"/>
    <x v="0"/>
    <x v="0"/>
    <x v="0"/>
    <x v="0"/>
    <n v="319.53976348518182"/>
    <n v="10459"/>
  </r>
  <r>
    <x v="0"/>
    <x v="35"/>
    <x v="1"/>
    <x v="0"/>
    <x v="0"/>
    <x v="2"/>
    <x v="2"/>
    <x v="1"/>
    <n v="2.0703148381448329"/>
    <n v="39"/>
  </r>
  <r>
    <x v="0"/>
    <x v="35"/>
    <x v="1"/>
    <x v="0"/>
    <x v="0"/>
    <x v="4"/>
    <x v="0"/>
    <x v="0"/>
    <n v="4.5629086019737856E-2"/>
    <n v="1"/>
  </r>
  <r>
    <x v="0"/>
    <x v="35"/>
    <x v="1"/>
    <x v="0"/>
    <x v="0"/>
    <x v="4"/>
    <x v="4"/>
    <x v="1"/>
    <n v="5.6650429019180777E-2"/>
    <n v="2"/>
  </r>
  <r>
    <x v="0"/>
    <x v="35"/>
    <x v="2"/>
    <x v="1"/>
    <x v="1"/>
    <x v="0"/>
    <x v="0"/>
    <x v="0"/>
    <n v="132.05716262991751"/>
    <n v="4868"/>
  </r>
  <r>
    <x v="0"/>
    <x v="35"/>
    <x v="3"/>
    <x v="2"/>
    <x v="1"/>
    <x v="1"/>
    <x v="1"/>
    <x v="1"/>
    <n v="0.17189274331843613"/>
    <n v="2"/>
  </r>
  <r>
    <x v="0"/>
    <x v="35"/>
    <x v="3"/>
    <x v="2"/>
    <x v="1"/>
    <x v="0"/>
    <x v="0"/>
    <x v="0"/>
    <n v="3.4490067586992024E-2"/>
    <n v="1"/>
  </r>
  <r>
    <x v="0"/>
    <x v="35"/>
    <x v="4"/>
    <x v="2"/>
    <x v="1"/>
    <x v="1"/>
    <x v="1"/>
    <x v="1"/>
    <n v="1.4709597369303946"/>
    <n v="44"/>
  </r>
  <r>
    <x v="0"/>
    <x v="35"/>
    <x v="4"/>
    <x v="2"/>
    <x v="1"/>
    <x v="1"/>
    <x v="0"/>
    <x v="0"/>
    <n v="4.5704664638969439E-2"/>
    <n v="2"/>
  </r>
  <r>
    <x v="0"/>
    <x v="35"/>
    <x v="4"/>
    <x v="2"/>
    <x v="1"/>
    <x v="1"/>
    <x v="2"/>
    <x v="1"/>
    <n v="3.98493842369044E-2"/>
    <n v="1"/>
  </r>
  <r>
    <x v="0"/>
    <x v="35"/>
    <x v="4"/>
    <x v="2"/>
    <x v="1"/>
    <x v="1"/>
    <x v="4"/>
    <x v="1"/>
    <n v="2.3177134777601964E-2"/>
    <n v="1"/>
  </r>
  <r>
    <x v="0"/>
    <x v="35"/>
    <x v="4"/>
    <x v="2"/>
    <x v="1"/>
    <x v="0"/>
    <x v="0"/>
    <x v="0"/>
    <n v="5.5360405941247901"/>
    <n v="194"/>
  </r>
  <r>
    <x v="0"/>
    <x v="35"/>
    <x v="6"/>
    <x v="1"/>
    <x v="1"/>
    <x v="0"/>
    <x v="0"/>
    <x v="0"/>
    <n v="29.064991498624842"/>
    <n v="1484"/>
  </r>
  <r>
    <x v="0"/>
    <x v="36"/>
    <x v="0"/>
    <x v="0"/>
    <x v="0"/>
    <x v="0"/>
    <x v="0"/>
    <x v="0"/>
    <n v="13.361778604051354"/>
    <n v="496"/>
  </r>
  <r>
    <x v="0"/>
    <x v="36"/>
    <x v="1"/>
    <x v="0"/>
    <x v="0"/>
    <x v="0"/>
    <x v="0"/>
    <x v="0"/>
    <n v="87.620310215953964"/>
    <n v="3391"/>
  </r>
  <r>
    <x v="0"/>
    <x v="36"/>
    <x v="2"/>
    <x v="1"/>
    <x v="1"/>
    <x v="0"/>
    <x v="0"/>
    <x v="0"/>
    <n v="111.89949340170075"/>
    <n v="5513"/>
  </r>
  <r>
    <x v="0"/>
    <x v="36"/>
    <x v="3"/>
    <x v="2"/>
    <x v="1"/>
    <x v="0"/>
    <x v="0"/>
    <x v="0"/>
    <n v="7.0703217366175186E-2"/>
    <n v="4"/>
  </r>
  <r>
    <x v="0"/>
    <x v="36"/>
    <x v="4"/>
    <x v="2"/>
    <x v="1"/>
    <x v="0"/>
    <x v="0"/>
    <x v="0"/>
    <n v="7.1002331763182163"/>
    <n v="371"/>
  </r>
  <r>
    <x v="0"/>
    <x v="36"/>
    <x v="5"/>
    <x v="2"/>
    <x v="1"/>
    <x v="0"/>
    <x v="0"/>
    <x v="0"/>
    <n v="1.2438893926311461E-2"/>
    <n v="1"/>
  </r>
  <r>
    <x v="0"/>
    <x v="36"/>
    <x v="6"/>
    <x v="1"/>
    <x v="1"/>
    <x v="0"/>
    <x v="0"/>
    <x v="0"/>
    <n v="3.4703363857308771"/>
    <n v="170"/>
  </r>
  <r>
    <x v="0"/>
    <x v="37"/>
    <x v="0"/>
    <x v="0"/>
    <x v="0"/>
    <x v="1"/>
    <x v="1"/>
    <x v="1"/>
    <n v="0.15303757696033871"/>
    <n v="4"/>
  </r>
  <r>
    <x v="0"/>
    <x v="37"/>
    <x v="0"/>
    <x v="0"/>
    <x v="0"/>
    <x v="0"/>
    <x v="0"/>
    <x v="0"/>
    <n v="0.62151911689745432"/>
    <n v="21"/>
  </r>
  <r>
    <x v="0"/>
    <x v="37"/>
    <x v="1"/>
    <x v="0"/>
    <x v="0"/>
    <x v="1"/>
    <x v="1"/>
    <x v="1"/>
    <n v="6.7710825779259631E-2"/>
    <n v="1"/>
  </r>
  <r>
    <x v="0"/>
    <x v="37"/>
    <x v="1"/>
    <x v="0"/>
    <x v="0"/>
    <x v="0"/>
    <x v="1"/>
    <x v="1"/>
    <n v="1.897274857223534E-2"/>
    <n v="1"/>
  </r>
  <r>
    <x v="0"/>
    <x v="37"/>
    <x v="1"/>
    <x v="0"/>
    <x v="0"/>
    <x v="0"/>
    <x v="0"/>
    <x v="0"/>
    <n v="0.16915775688374618"/>
    <n v="8"/>
  </r>
  <r>
    <x v="0"/>
    <x v="37"/>
    <x v="2"/>
    <x v="1"/>
    <x v="1"/>
    <x v="0"/>
    <x v="0"/>
    <x v="0"/>
    <n v="0.39414479882254655"/>
    <n v="18"/>
  </r>
  <r>
    <x v="0"/>
    <x v="37"/>
    <x v="4"/>
    <x v="2"/>
    <x v="1"/>
    <x v="0"/>
    <x v="0"/>
    <x v="0"/>
    <n v="0.15751082555690427"/>
    <n v="6"/>
  </r>
  <r>
    <x v="0"/>
    <x v="37"/>
    <x v="6"/>
    <x v="1"/>
    <x v="1"/>
    <x v="0"/>
    <x v="0"/>
    <x v="0"/>
    <n v="0.88827087294370355"/>
    <n v="43"/>
  </r>
  <r>
    <x v="0"/>
    <x v="38"/>
    <x v="8"/>
    <x v="0"/>
    <x v="0"/>
    <x v="1"/>
    <x v="1"/>
    <x v="1"/>
    <n v="0.15766884222951505"/>
    <n v="2"/>
  </r>
  <r>
    <x v="0"/>
    <x v="38"/>
    <x v="8"/>
    <x v="0"/>
    <x v="0"/>
    <x v="0"/>
    <x v="0"/>
    <x v="0"/>
    <n v="3.6749194713408855"/>
    <n v="67"/>
  </r>
  <r>
    <x v="0"/>
    <x v="38"/>
    <x v="8"/>
    <x v="0"/>
    <x v="0"/>
    <x v="3"/>
    <x v="1"/>
    <x v="1"/>
    <n v="0.15422415844808582"/>
    <n v="1"/>
  </r>
  <r>
    <x v="0"/>
    <x v="38"/>
    <x v="8"/>
    <x v="0"/>
    <x v="0"/>
    <x v="3"/>
    <x v="3"/>
    <x v="1"/>
    <n v="10.278253828014375"/>
    <n v="128"/>
  </r>
  <r>
    <x v="0"/>
    <x v="38"/>
    <x v="0"/>
    <x v="0"/>
    <x v="0"/>
    <x v="1"/>
    <x v="1"/>
    <x v="1"/>
    <n v="2.3748082429067248"/>
    <n v="44"/>
  </r>
  <r>
    <x v="0"/>
    <x v="38"/>
    <x v="0"/>
    <x v="0"/>
    <x v="0"/>
    <x v="0"/>
    <x v="0"/>
    <x v="0"/>
    <n v="23.718860453059126"/>
    <n v="533"/>
  </r>
  <r>
    <x v="0"/>
    <x v="38"/>
    <x v="0"/>
    <x v="0"/>
    <x v="0"/>
    <x v="2"/>
    <x v="2"/>
    <x v="1"/>
    <n v="6.9199923838714303E-2"/>
    <n v="1"/>
  </r>
  <r>
    <x v="0"/>
    <x v="38"/>
    <x v="0"/>
    <x v="0"/>
    <x v="0"/>
    <x v="3"/>
    <x v="1"/>
    <x v="1"/>
    <n v="0.17733063619430206"/>
    <n v="3"/>
  </r>
  <r>
    <x v="0"/>
    <x v="38"/>
    <x v="0"/>
    <x v="0"/>
    <x v="0"/>
    <x v="3"/>
    <x v="3"/>
    <x v="1"/>
    <n v="11.440013223765776"/>
    <n v="179"/>
  </r>
  <r>
    <x v="0"/>
    <x v="38"/>
    <x v="1"/>
    <x v="0"/>
    <x v="0"/>
    <x v="1"/>
    <x v="1"/>
    <x v="1"/>
    <n v="0.7288117187166695"/>
    <n v="14"/>
  </r>
  <r>
    <x v="0"/>
    <x v="38"/>
    <x v="1"/>
    <x v="0"/>
    <x v="0"/>
    <x v="0"/>
    <x v="0"/>
    <x v="0"/>
    <n v="14.818605814154459"/>
    <n v="445"/>
  </r>
  <r>
    <x v="0"/>
    <x v="38"/>
    <x v="1"/>
    <x v="0"/>
    <x v="0"/>
    <x v="3"/>
    <x v="1"/>
    <x v="1"/>
    <n v="0.12453018412530759"/>
    <n v="3"/>
  </r>
  <r>
    <x v="0"/>
    <x v="38"/>
    <x v="1"/>
    <x v="0"/>
    <x v="0"/>
    <x v="3"/>
    <x v="3"/>
    <x v="1"/>
    <n v="11.90878161387746"/>
    <n v="208"/>
  </r>
  <r>
    <x v="0"/>
    <x v="38"/>
    <x v="2"/>
    <x v="1"/>
    <x v="1"/>
    <x v="0"/>
    <x v="0"/>
    <x v="0"/>
    <n v="48.228863641643599"/>
    <n v="1219"/>
  </r>
  <r>
    <x v="0"/>
    <x v="38"/>
    <x v="4"/>
    <x v="2"/>
    <x v="1"/>
    <x v="0"/>
    <x v="0"/>
    <x v="0"/>
    <n v="2.1952834651576114"/>
    <n v="73"/>
  </r>
  <r>
    <x v="0"/>
    <x v="38"/>
    <x v="4"/>
    <x v="2"/>
    <x v="1"/>
    <x v="3"/>
    <x v="3"/>
    <x v="1"/>
    <n v="0.42907683700677585"/>
    <n v="7"/>
  </r>
  <r>
    <x v="0"/>
    <x v="38"/>
    <x v="6"/>
    <x v="1"/>
    <x v="1"/>
    <x v="0"/>
    <x v="0"/>
    <x v="0"/>
    <n v="6.1093734476625708E-2"/>
    <n v="2"/>
  </r>
  <r>
    <x v="0"/>
    <x v="39"/>
    <x v="0"/>
    <x v="0"/>
    <x v="0"/>
    <x v="1"/>
    <x v="1"/>
    <x v="1"/>
    <n v="43.866223818222529"/>
    <n v="1098"/>
  </r>
  <r>
    <x v="0"/>
    <x v="39"/>
    <x v="0"/>
    <x v="0"/>
    <x v="0"/>
    <x v="1"/>
    <x v="0"/>
    <x v="0"/>
    <n v="3.723494392692038E-2"/>
    <n v="1"/>
  </r>
  <r>
    <x v="0"/>
    <x v="39"/>
    <x v="0"/>
    <x v="0"/>
    <x v="0"/>
    <x v="0"/>
    <x v="1"/>
    <x v="1"/>
    <n v="7.6006672554898874E-2"/>
    <n v="2"/>
  </r>
  <r>
    <x v="0"/>
    <x v="39"/>
    <x v="0"/>
    <x v="0"/>
    <x v="0"/>
    <x v="0"/>
    <x v="0"/>
    <x v="0"/>
    <n v="116.55895532885708"/>
    <n v="3110"/>
  </r>
  <r>
    <x v="0"/>
    <x v="39"/>
    <x v="0"/>
    <x v="0"/>
    <x v="0"/>
    <x v="2"/>
    <x v="1"/>
    <x v="1"/>
    <n v="9.3694156416598728E-2"/>
    <n v="2"/>
  </r>
  <r>
    <x v="0"/>
    <x v="39"/>
    <x v="0"/>
    <x v="0"/>
    <x v="0"/>
    <x v="2"/>
    <x v="2"/>
    <x v="1"/>
    <n v="1.8801164671331534"/>
    <n v="35"/>
  </r>
  <r>
    <x v="0"/>
    <x v="39"/>
    <x v="0"/>
    <x v="0"/>
    <x v="0"/>
    <x v="4"/>
    <x v="1"/>
    <x v="1"/>
    <n v="0.16869028027982375"/>
    <n v="4"/>
  </r>
  <r>
    <x v="0"/>
    <x v="39"/>
    <x v="0"/>
    <x v="0"/>
    <x v="0"/>
    <x v="4"/>
    <x v="4"/>
    <x v="1"/>
    <n v="0.5113582622921794"/>
    <n v="11"/>
  </r>
  <r>
    <x v="0"/>
    <x v="39"/>
    <x v="1"/>
    <x v="0"/>
    <x v="0"/>
    <x v="1"/>
    <x v="1"/>
    <x v="1"/>
    <n v="25.998256246031751"/>
    <n v="695"/>
  </r>
  <r>
    <x v="0"/>
    <x v="39"/>
    <x v="1"/>
    <x v="0"/>
    <x v="0"/>
    <x v="1"/>
    <x v="0"/>
    <x v="0"/>
    <n v="5.7217297002418233E-2"/>
    <n v="2"/>
  </r>
  <r>
    <x v="0"/>
    <x v="39"/>
    <x v="1"/>
    <x v="0"/>
    <x v="0"/>
    <x v="1"/>
    <x v="2"/>
    <x v="1"/>
    <n v="0.10681094442333709"/>
    <n v="2"/>
  </r>
  <r>
    <x v="0"/>
    <x v="39"/>
    <x v="1"/>
    <x v="0"/>
    <x v="0"/>
    <x v="0"/>
    <x v="1"/>
    <x v="1"/>
    <n v="6.5715499925964871E-2"/>
    <n v="2"/>
  </r>
  <r>
    <x v="0"/>
    <x v="39"/>
    <x v="1"/>
    <x v="0"/>
    <x v="0"/>
    <x v="0"/>
    <x v="0"/>
    <x v="0"/>
    <n v="124.04366848025691"/>
    <n v="3590"/>
  </r>
  <r>
    <x v="0"/>
    <x v="39"/>
    <x v="1"/>
    <x v="0"/>
    <x v="0"/>
    <x v="2"/>
    <x v="2"/>
    <x v="1"/>
    <n v="1.3608640857216276"/>
    <n v="34"/>
  </r>
  <r>
    <x v="0"/>
    <x v="39"/>
    <x v="1"/>
    <x v="0"/>
    <x v="0"/>
    <x v="4"/>
    <x v="1"/>
    <x v="1"/>
    <n v="6.1888690963351492E-2"/>
    <n v="2"/>
  </r>
  <r>
    <x v="0"/>
    <x v="39"/>
    <x v="1"/>
    <x v="0"/>
    <x v="0"/>
    <x v="4"/>
    <x v="4"/>
    <x v="1"/>
    <n v="0.4154851572748457"/>
    <n v="6"/>
  </r>
  <r>
    <x v="0"/>
    <x v="39"/>
    <x v="2"/>
    <x v="1"/>
    <x v="1"/>
    <x v="0"/>
    <x v="0"/>
    <x v="0"/>
    <n v="109.8754540942539"/>
    <n v="3697"/>
  </r>
  <r>
    <x v="0"/>
    <x v="39"/>
    <x v="4"/>
    <x v="2"/>
    <x v="1"/>
    <x v="1"/>
    <x v="1"/>
    <x v="1"/>
    <n v="0.2727990238802816"/>
    <n v="14"/>
  </r>
  <r>
    <x v="0"/>
    <x v="39"/>
    <x v="4"/>
    <x v="2"/>
    <x v="1"/>
    <x v="0"/>
    <x v="0"/>
    <x v="0"/>
    <n v="1.0148614092765615"/>
    <n v="37"/>
  </r>
  <r>
    <x v="0"/>
    <x v="39"/>
    <x v="5"/>
    <x v="2"/>
    <x v="1"/>
    <x v="0"/>
    <x v="0"/>
    <x v="0"/>
    <n v="1.9044649519281042E-2"/>
    <n v="1"/>
  </r>
  <r>
    <x v="0"/>
    <x v="39"/>
    <x v="7"/>
    <x v="0"/>
    <x v="0"/>
    <x v="1"/>
    <x v="1"/>
    <x v="1"/>
    <n v="6.5619004444739808"/>
    <n v="163"/>
  </r>
  <r>
    <x v="0"/>
    <x v="39"/>
    <x v="7"/>
    <x v="0"/>
    <x v="0"/>
    <x v="0"/>
    <x v="1"/>
    <x v="1"/>
    <n v="5.3103289051546071E-2"/>
    <n v="1"/>
  </r>
  <r>
    <x v="0"/>
    <x v="39"/>
    <x v="7"/>
    <x v="0"/>
    <x v="0"/>
    <x v="0"/>
    <x v="0"/>
    <x v="0"/>
    <n v="48.867082049413014"/>
    <n v="1302"/>
  </r>
  <r>
    <x v="0"/>
    <x v="39"/>
    <x v="7"/>
    <x v="0"/>
    <x v="0"/>
    <x v="2"/>
    <x v="1"/>
    <x v="1"/>
    <n v="7.3159579432317157E-2"/>
    <n v="2"/>
  </r>
  <r>
    <x v="0"/>
    <x v="39"/>
    <x v="6"/>
    <x v="1"/>
    <x v="1"/>
    <x v="0"/>
    <x v="0"/>
    <x v="0"/>
    <n v="28.918763070545747"/>
    <n v="1546"/>
  </r>
  <r>
    <x v="0"/>
    <x v="40"/>
    <x v="0"/>
    <x v="0"/>
    <x v="0"/>
    <x v="0"/>
    <x v="0"/>
    <x v="0"/>
    <n v="6.8651610771537044"/>
    <n v="248"/>
  </r>
  <r>
    <x v="0"/>
    <x v="40"/>
    <x v="1"/>
    <x v="0"/>
    <x v="0"/>
    <x v="0"/>
    <x v="0"/>
    <x v="0"/>
    <n v="66.771658177486742"/>
    <n v="2518"/>
  </r>
  <r>
    <x v="0"/>
    <x v="40"/>
    <x v="2"/>
    <x v="1"/>
    <x v="1"/>
    <x v="0"/>
    <x v="0"/>
    <x v="0"/>
    <n v="24.358380206157186"/>
    <n v="1153"/>
  </r>
  <r>
    <x v="0"/>
    <x v="40"/>
    <x v="3"/>
    <x v="2"/>
    <x v="1"/>
    <x v="0"/>
    <x v="0"/>
    <x v="0"/>
    <n v="0.54376960830930332"/>
    <n v="34"/>
  </r>
  <r>
    <x v="0"/>
    <x v="40"/>
    <x v="4"/>
    <x v="2"/>
    <x v="1"/>
    <x v="0"/>
    <x v="0"/>
    <x v="0"/>
    <n v="0.80539451763665681"/>
    <n v="47"/>
  </r>
  <r>
    <x v="0"/>
    <x v="40"/>
    <x v="6"/>
    <x v="1"/>
    <x v="1"/>
    <x v="0"/>
    <x v="0"/>
    <x v="0"/>
    <n v="0.74042696753523862"/>
    <n v="46"/>
  </r>
  <r>
    <x v="0"/>
    <x v="41"/>
    <x v="0"/>
    <x v="0"/>
    <x v="0"/>
    <x v="1"/>
    <x v="1"/>
    <x v="1"/>
    <n v="2.5499417296813478"/>
    <n v="77"/>
  </r>
  <r>
    <x v="0"/>
    <x v="41"/>
    <x v="0"/>
    <x v="0"/>
    <x v="0"/>
    <x v="1"/>
    <x v="4"/>
    <x v="1"/>
    <n v="3.3722152192378563E-2"/>
    <n v="1"/>
  </r>
  <r>
    <x v="0"/>
    <x v="41"/>
    <x v="0"/>
    <x v="0"/>
    <x v="0"/>
    <x v="0"/>
    <x v="0"/>
    <x v="0"/>
    <n v="17.809748995835225"/>
    <n v="574"/>
  </r>
  <r>
    <x v="0"/>
    <x v="41"/>
    <x v="0"/>
    <x v="0"/>
    <x v="0"/>
    <x v="2"/>
    <x v="1"/>
    <x v="1"/>
    <n v="9.7609054308098062E-2"/>
    <n v="2"/>
  </r>
  <r>
    <x v="0"/>
    <x v="41"/>
    <x v="0"/>
    <x v="0"/>
    <x v="0"/>
    <x v="2"/>
    <x v="2"/>
    <x v="1"/>
    <n v="6.1580871749066061E-2"/>
    <n v="2"/>
  </r>
  <r>
    <x v="0"/>
    <x v="41"/>
    <x v="0"/>
    <x v="0"/>
    <x v="0"/>
    <x v="4"/>
    <x v="1"/>
    <x v="1"/>
    <n v="8.7887957042820875E-2"/>
    <n v="2"/>
  </r>
  <r>
    <x v="0"/>
    <x v="41"/>
    <x v="0"/>
    <x v="0"/>
    <x v="0"/>
    <x v="4"/>
    <x v="4"/>
    <x v="1"/>
    <n v="0.10146765568172997"/>
    <n v="3"/>
  </r>
  <r>
    <x v="0"/>
    <x v="41"/>
    <x v="1"/>
    <x v="0"/>
    <x v="0"/>
    <x v="1"/>
    <x v="1"/>
    <x v="1"/>
    <n v="17.225743800433012"/>
    <n v="507"/>
  </r>
  <r>
    <x v="0"/>
    <x v="41"/>
    <x v="1"/>
    <x v="0"/>
    <x v="0"/>
    <x v="1"/>
    <x v="2"/>
    <x v="1"/>
    <n v="8.0988641905422737E-2"/>
    <n v="2"/>
  </r>
  <r>
    <x v="0"/>
    <x v="41"/>
    <x v="1"/>
    <x v="0"/>
    <x v="0"/>
    <x v="1"/>
    <x v="4"/>
    <x v="1"/>
    <n v="0.20293283390714403"/>
    <n v="7"/>
  </r>
  <r>
    <x v="0"/>
    <x v="41"/>
    <x v="1"/>
    <x v="0"/>
    <x v="0"/>
    <x v="0"/>
    <x v="0"/>
    <x v="0"/>
    <n v="127.47032095585378"/>
    <n v="4096"/>
  </r>
  <r>
    <x v="0"/>
    <x v="41"/>
    <x v="1"/>
    <x v="0"/>
    <x v="0"/>
    <x v="2"/>
    <x v="1"/>
    <x v="1"/>
    <n v="0.11951088870116874"/>
    <n v="4"/>
  </r>
  <r>
    <x v="0"/>
    <x v="41"/>
    <x v="1"/>
    <x v="0"/>
    <x v="0"/>
    <x v="2"/>
    <x v="2"/>
    <x v="1"/>
    <n v="2.5132738594808267E-2"/>
    <n v="1"/>
  </r>
  <r>
    <x v="0"/>
    <x v="41"/>
    <x v="1"/>
    <x v="0"/>
    <x v="0"/>
    <x v="4"/>
    <x v="1"/>
    <x v="1"/>
    <n v="7.2432989338556561E-2"/>
    <n v="2"/>
  </r>
  <r>
    <x v="0"/>
    <x v="41"/>
    <x v="1"/>
    <x v="0"/>
    <x v="0"/>
    <x v="4"/>
    <x v="4"/>
    <x v="1"/>
    <n v="0.24784931432170829"/>
    <n v="4"/>
  </r>
  <r>
    <x v="0"/>
    <x v="41"/>
    <x v="2"/>
    <x v="1"/>
    <x v="1"/>
    <x v="0"/>
    <x v="0"/>
    <x v="0"/>
    <n v="42.798695430342512"/>
    <n v="1687"/>
  </r>
  <r>
    <x v="0"/>
    <x v="41"/>
    <x v="3"/>
    <x v="2"/>
    <x v="1"/>
    <x v="0"/>
    <x v="0"/>
    <x v="0"/>
    <n v="0.23301514772326876"/>
    <n v="7"/>
  </r>
  <r>
    <x v="0"/>
    <x v="41"/>
    <x v="4"/>
    <x v="2"/>
    <x v="1"/>
    <x v="1"/>
    <x v="1"/>
    <x v="1"/>
    <n v="3.2253970948906877E-2"/>
    <n v="2"/>
  </r>
  <r>
    <x v="0"/>
    <x v="41"/>
    <x v="4"/>
    <x v="2"/>
    <x v="1"/>
    <x v="0"/>
    <x v="0"/>
    <x v="0"/>
    <n v="1.3826116511869444"/>
    <n v="66"/>
  </r>
  <r>
    <x v="0"/>
    <x v="41"/>
    <x v="6"/>
    <x v="1"/>
    <x v="1"/>
    <x v="0"/>
    <x v="0"/>
    <x v="0"/>
    <n v="16.647480256648315"/>
    <n v="999"/>
  </r>
  <r>
    <x v="0"/>
    <x v="42"/>
    <x v="0"/>
    <x v="0"/>
    <x v="0"/>
    <x v="0"/>
    <x v="0"/>
    <x v="0"/>
    <n v="5.2613963420691965"/>
    <n v="191"/>
  </r>
  <r>
    <x v="0"/>
    <x v="42"/>
    <x v="1"/>
    <x v="0"/>
    <x v="0"/>
    <x v="0"/>
    <x v="0"/>
    <x v="0"/>
    <n v="65.933398310238672"/>
    <n v="2484"/>
  </r>
  <r>
    <x v="0"/>
    <x v="42"/>
    <x v="2"/>
    <x v="1"/>
    <x v="1"/>
    <x v="0"/>
    <x v="0"/>
    <x v="0"/>
    <n v="34.4085353925513"/>
    <n v="1568"/>
  </r>
  <r>
    <x v="0"/>
    <x v="42"/>
    <x v="3"/>
    <x v="2"/>
    <x v="1"/>
    <x v="0"/>
    <x v="0"/>
    <x v="0"/>
    <n v="9.699418788055103E-2"/>
    <n v="10"/>
  </r>
  <r>
    <x v="0"/>
    <x v="42"/>
    <x v="4"/>
    <x v="2"/>
    <x v="1"/>
    <x v="0"/>
    <x v="0"/>
    <x v="0"/>
    <n v="2.0180453658967346"/>
    <n v="102"/>
  </r>
  <r>
    <x v="0"/>
    <x v="42"/>
    <x v="6"/>
    <x v="1"/>
    <x v="1"/>
    <x v="0"/>
    <x v="0"/>
    <x v="0"/>
    <n v="1.3701288723213019"/>
    <n v="76"/>
  </r>
  <r>
    <x v="0"/>
    <x v="43"/>
    <x v="0"/>
    <x v="0"/>
    <x v="0"/>
    <x v="1"/>
    <x v="1"/>
    <x v="1"/>
    <n v="76.103372407434122"/>
    <n v="1861"/>
  </r>
  <r>
    <x v="0"/>
    <x v="43"/>
    <x v="0"/>
    <x v="0"/>
    <x v="0"/>
    <x v="1"/>
    <x v="0"/>
    <x v="0"/>
    <n v="12.033992979607804"/>
    <n v="318"/>
  </r>
  <r>
    <x v="0"/>
    <x v="43"/>
    <x v="0"/>
    <x v="0"/>
    <x v="0"/>
    <x v="1"/>
    <x v="2"/>
    <x v="1"/>
    <n v="3.9216290115844132"/>
    <n v="66"/>
  </r>
  <r>
    <x v="0"/>
    <x v="43"/>
    <x v="0"/>
    <x v="0"/>
    <x v="0"/>
    <x v="1"/>
    <x v="4"/>
    <x v="1"/>
    <n v="0.88170424683004833"/>
    <n v="16"/>
  </r>
  <r>
    <x v="0"/>
    <x v="43"/>
    <x v="0"/>
    <x v="0"/>
    <x v="0"/>
    <x v="1"/>
    <x v="3"/>
    <x v="1"/>
    <n v="0.96359270278673648"/>
    <n v="14"/>
  </r>
  <r>
    <x v="0"/>
    <x v="43"/>
    <x v="0"/>
    <x v="0"/>
    <x v="0"/>
    <x v="0"/>
    <x v="1"/>
    <x v="1"/>
    <n v="13.607805921514155"/>
    <n v="366"/>
  </r>
  <r>
    <x v="0"/>
    <x v="43"/>
    <x v="0"/>
    <x v="0"/>
    <x v="0"/>
    <x v="0"/>
    <x v="0"/>
    <x v="0"/>
    <n v="160.62289423053122"/>
    <n v="4502"/>
  </r>
  <r>
    <x v="0"/>
    <x v="43"/>
    <x v="0"/>
    <x v="0"/>
    <x v="0"/>
    <x v="0"/>
    <x v="4"/>
    <x v="1"/>
    <n v="7.5595195191353229E-2"/>
    <n v="1"/>
  </r>
  <r>
    <x v="0"/>
    <x v="43"/>
    <x v="0"/>
    <x v="0"/>
    <x v="0"/>
    <x v="0"/>
    <x v="3"/>
    <x v="1"/>
    <n v="7.9562943522494226E-2"/>
    <n v="2"/>
  </r>
  <r>
    <x v="0"/>
    <x v="43"/>
    <x v="0"/>
    <x v="0"/>
    <x v="0"/>
    <x v="2"/>
    <x v="1"/>
    <x v="1"/>
    <n v="1.4261874961874585"/>
    <n v="26"/>
  </r>
  <r>
    <x v="0"/>
    <x v="43"/>
    <x v="0"/>
    <x v="0"/>
    <x v="0"/>
    <x v="2"/>
    <x v="0"/>
    <x v="0"/>
    <n v="7.2524426343453477E-2"/>
    <n v="1"/>
  </r>
  <r>
    <x v="0"/>
    <x v="43"/>
    <x v="0"/>
    <x v="0"/>
    <x v="0"/>
    <x v="2"/>
    <x v="2"/>
    <x v="1"/>
    <n v="1.7612781787816403"/>
    <n v="33"/>
  </r>
  <r>
    <x v="0"/>
    <x v="43"/>
    <x v="0"/>
    <x v="0"/>
    <x v="0"/>
    <x v="4"/>
    <x v="1"/>
    <x v="1"/>
    <n v="2.4815064888088778"/>
    <n v="46"/>
  </r>
  <r>
    <x v="0"/>
    <x v="43"/>
    <x v="0"/>
    <x v="0"/>
    <x v="0"/>
    <x v="4"/>
    <x v="0"/>
    <x v="0"/>
    <n v="0.20497371534774583"/>
    <n v="4"/>
  </r>
  <r>
    <x v="0"/>
    <x v="43"/>
    <x v="0"/>
    <x v="0"/>
    <x v="0"/>
    <x v="4"/>
    <x v="2"/>
    <x v="1"/>
    <n v="0.74269204160886937"/>
    <n v="14"/>
  </r>
  <r>
    <x v="0"/>
    <x v="43"/>
    <x v="0"/>
    <x v="0"/>
    <x v="0"/>
    <x v="4"/>
    <x v="4"/>
    <x v="1"/>
    <n v="0.20849587895196828"/>
    <n v="4"/>
  </r>
  <r>
    <x v="0"/>
    <x v="43"/>
    <x v="0"/>
    <x v="0"/>
    <x v="0"/>
    <x v="4"/>
    <x v="3"/>
    <x v="1"/>
    <n v="0.26540901694940122"/>
    <n v="5"/>
  </r>
  <r>
    <x v="0"/>
    <x v="43"/>
    <x v="1"/>
    <x v="0"/>
    <x v="0"/>
    <x v="1"/>
    <x v="1"/>
    <x v="1"/>
    <n v="66.472247969967981"/>
    <n v="1488"/>
  </r>
  <r>
    <x v="0"/>
    <x v="43"/>
    <x v="1"/>
    <x v="0"/>
    <x v="0"/>
    <x v="1"/>
    <x v="0"/>
    <x v="0"/>
    <n v="8.7599501535699069"/>
    <n v="232"/>
  </r>
  <r>
    <x v="0"/>
    <x v="43"/>
    <x v="1"/>
    <x v="0"/>
    <x v="0"/>
    <x v="1"/>
    <x v="2"/>
    <x v="1"/>
    <n v="7.2191381312027554"/>
    <n v="145"/>
  </r>
  <r>
    <x v="0"/>
    <x v="43"/>
    <x v="1"/>
    <x v="0"/>
    <x v="0"/>
    <x v="1"/>
    <x v="4"/>
    <x v="1"/>
    <n v="0.80698245375572908"/>
    <n v="16"/>
  </r>
  <r>
    <x v="0"/>
    <x v="43"/>
    <x v="1"/>
    <x v="0"/>
    <x v="0"/>
    <x v="1"/>
    <x v="3"/>
    <x v="1"/>
    <n v="0.51553896898994955"/>
    <n v="10"/>
  </r>
  <r>
    <x v="0"/>
    <x v="43"/>
    <x v="1"/>
    <x v="0"/>
    <x v="0"/>
    <x v="0"/>
    <x v="1"/>
    <x v="1"/>
    <n v="8.6450372891097942"/>
    <n v="205"/>
  </r>
  <r>
    <x v="0"/>
    <x v="43"/>
    <x v="1"/>
    <x v="0"/>
    <x v="0"/>
    <x v="0"/>
    <x v="0"/>
    <x v="0"/>
    <n v="167.33725271424731"/>
    <n v="5182"/>
  </r>
  <r>
    <x v="0"/>
    <x v="43"/>
    <x v="1"/>
    <x v="0"/>
    <x v="0"/>
    <x v="0"/>
    <x v="2"/>
    <x v="1"/>
    <n v="0.23865188088466893"/>
    <n v="3"/>
  </r>
  <r>
    <x v="0"/>
    <x v="43"/>
    <x v="1"/>
    <x v="0"/>
    <x v="0"/>
    <x v="0"/>
    <x v="4"/>
    <x v="1"/>
    <n v="0.10063134265353697"/>
    <n v="2"/>
  </r>
  <r>
    <x v="0"/>
    <x v="43"/>
    <x v="1"/>
    <x v="0"/>
    <x v="0"/>
    <x v="2"/>
    <x v="1"/>
    <x v="1"/>
    <n v="1.5158424429974744"/>
    <n v="30"/>
  </r>
  <r>
    <x v="0"/>
    <x v="43"/>
    <x v="1"/>
    <x v="0"/>
    <x v="0"/>
    <x v="2"/>
    <x v="0"/>
    <x v="0"/>
    <n v="0.20337189030943936"/>
    <n v="3"/>
  </r>
  <r>
    <x v="0"/>
    <x v="43"/>
    <x v="1"/>
    <x v="0"/>
    <x v="0"/>
    <x v="2"/>
    <x v="2"/>
    <x v="1"/>
    <n v="2.0541948677719457"/>
    <n v="42"/>
  </r>
  <r>
    <x v="0"/>
    <x v="43"/>
    <x v="1"/>
    <x v="0"/>
    <x v="0"/>
    <x v="2"/>
    <x v="4"/>
    <x v="1"/>
    <n v="0.14863444422986072"/>
    <n v="3"/>
  </r>
  <r>
    <x v="0"/>
    <x v="43"/>
    <x v="1"/>
    <x v="0"/>
    <x v="0"/>
    <x v="4"/>
    <x v="1"/>
    <x v="1"/>
    <n v="4.1122582132001364"/>
    <n v="69"/>
  </r>
  <r>
    <x v="0"/>
    <x v="43"/>
    <x v="1"/>
    <x v="0"/>
    <x v="0"/>
    <x v="4"/>
    <x v="0"/>
    <x v="0"/>
    <n v="0.57401435049325944"/>
    <n v="13"/>
  </r>
  <r>
    <x v="0"/>
    <x v="43"/>
    <x v="1"/>
    <x v="0"/>
    <x v="0"/>
    <x v="4"/>
    <x v="2"/>
    <x v="1"/>
    <n v="1.0991703164376301"/>
    <n v="18"/>
  </r>
  <r>
    <x v="0"/>
    <x v="43"/>
    <x v="1"/>
    <x v="0"/>
    <x v="0"/>
    <x v="4"/>
    <x v="4"/>
    <x v="1"/>
    <n v="1.5847482407184939"/>
    <n v="22"/>
  </r>
  <r>
    <x v="0"/>
    <x v="43"/>
    <x v="1"/>
    <x v="0"/>
    <x v="0"/>
    <x v="4"/>
    <x v="3"/>
    <x v="1"/>
    <n v="2.2684175185428267E-2"/>
    <n v="1"/>
  </r>
  <r>
    <x v="0"/>
    <x v="43"/>
    <x v="2"/>
    <x v="1"/>
    <x v="1"/>
    <x v="0"/>
    <x v="0"/>
    <x v="0"/>
    <n v="219.41026936204071"/>
    <n v="7129"/>
  </r>
  <r>
    <x v="0"/>
    <x v="43"/>
    <x v="3"/>
    <x v="2"/>
    <x v="1"/>
    <x v="1"/>
    <x v="1"/>
    <x v="1"/>
    <n v="0.195532817661421"/>
    <n v="6"/>
  </r>
  <r>
    <x v="0"/>
    <x v="43"/>
    <x v="3"/>
    <x v="2"/>
    <x v="1"/>
    <x v="1"/>
    <x v="0"/>
    <x v="0"/>
    <n v="8.8181993237528344E-2"/>
    <n v="3"/>
  </r>
  <r>
    <x v="0"/>
    <x v="43"/>
    <x v="3"/>
    <x v="2"/>
    <x v="1"/>
    <x v="1"/>
    <x v="2"/>
    <x v="1"/>
    <n v="2.7341229190193293E-2"/>
    <n v="1"/>
  </r>
  <r>
    <x v="0"/>
    <x v="43"/>
    <x v="3"/>
    <x v="2"/>
    <x v="1"/>
    <x v="0"/>
    <x v="0"/>
    <x v="0"/>
    <n v="0.63423209086926635"/>
    <n v="34"/>
  </r>
  <r>
    <x v="0"/>
    <x v="43"/>
    <x v="3"/>
    <x v="2"/>
    <x v="1"/>
    <x v="2"/>
    <x v="2"/>
    <x v="1"/>
    <n v="4.1843032923552098E-2"/>
    <n v="1"/>
  </r>
  <r>
    <x v="0"/>
    <x v="43"/>
    <x v="4"/>
    <x v="2"/>
    <x v="1"/>
    <x v="1"/>
    <x v="1"/>
    <x v="1"/>
    <n v="0.37191173557186247"/>
    <n v="14"/>
  </r>
  <r>
    <x v="0"/>
    <x v="43"/>
    <x v="4"/>
    <x v="2"/>
    <x v="1"/>
    <x v="1"/>
    <x v="0"/>
    <x v="0"/>
    <n v="0.17123944447054576"/>
    <n v="7"/>
  </r>
  <r>
    <x v="0"/>
    <x v="43"/>
    <x v="4"/>
    <x v="2"/>
    <x v="1"/>
    <x v="1"/>
    <x v="2"/>
    <x v="1"/>
    <n v="0.1132892967920936"/>
    <n v="3"/>
  </r>
  <r>
    <x v="0"/>
    <x v="43"/>
    <x v="4"/>
    <x v="2"/>
    <x v="1"/>
    <x v="0"/>
    <x v="1"/>
    <x v="1"/>
    <n v="0.19566173147602245"/>
    <n v="6"/>
  </r>
  <r>
    <x v="0"/>
    <x v="43"/>
    <x v="4"/>
    <x v="2"/>
    <x v="1"/>
    <x v="0"/>
    <x v="0"/>
    <x v="0"/>
    <n v="1.8540723377975976"/>
    <n v="74"/>
  </r>
  <r>
    <x v="0"/>
    <x v="43"/>
    <x v="4"/>
    <x v="2"/>
    <x v="1"/>
    <x v="0"/>
    <x v="4"/>
    <x v="1"/>
    <n v="5.3354518646262825E-2"/>
    <n v="2"/>
  </r>
  <r>
    <x v="0"/>
    <x v="43"/>
    <x v="4"/>
    <x v="2"/>
    <x v="1"/>
    <x v="2"/>
    <x v="1"/>
    <x v="1"/>
    <n v="0.10032328535550807"/>
    <n v="2"/>
  </r>
  <r>
    <x v="0"/>
    <x v="43"/>
    <x v="4"/>
    <x v="2"/>
    <x v="1"/>
    <x v="4"/>
    <x v="1"/>
    <x v="1"/>
    <n v="0.14723307953201686"/>
    <n v="4"/>
  </r>
  <r>
    <x v="0"/>
    <x v="43"/>
    <x v="6"/>
    <x v="1"/>
    <x v="1"/>
    <x v="0"/>
    <x v="0"/>
    <x v="0"/>
    <n v="10.062915446067864"/>
    <n v="392"/>
  </r>
  <r>
    <x v="0"/>
    <x v="43"/>
    <x v="9"/>
    <x v="1"/>
    <x v="1"/>
    <x v="0"/>
    <x v="0"/>
    <x v="0"/>
    <n v="2.0724543190271998"/>
    <n v="10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5">
  <r>
    <s v="Overhead Mains - LV"/>
    <x v="0"/>
    <s v="ALUMINIUM"/>
    <s v="BARE"/>
    <x v="0"/>
    <s v="not in bushfire"/>
    <s v="not in bushfire"/>
    <x v="0"/>
    <n v="6.9147971919134585"/>
    <x v="0"/>
    <n v="30.869630321042226"/>
  </r>
  <r>
    <s v="Overhead Mains - LV"/>
    <x v="0"/>
    <s v="COPPER"/>
    <s v="BARE"/>
    <x v="0"/>
    <s v="not in bushfire"/>
    <s v="not in bushfire"/>
    <x v="0"/>
    <n v="83.207243001735748"/>
    <x v="1"/>
    <n v="30.049564103190953"/>
  </r>
  <r>
    <s v="Overhead Mains - LV"/>
    <x v="0"/>
    <s v="LV_ABC"/>
    <s v="XLPE"/>
    <x v="1"/>
    <s v="not in bushfire"/>
    <s v="not in bushfire"/>
    <x v="0"/>
    <n v="12.796480240514148"/>
    <x v="2"/>
    <n v="20.441661726060939"/>
  </r>
  <r>
    <s v="Overhead Mains - LV"/>
    <x v="0"/>
    <s v="PVC"/>
    <s v="PVC"/>
    <x v="1"/>
    <s v="not in bushfire"/>
    <s v="not in bushfire"/>
    <x v="0"/>
    <n v="3.6098178253982989E-2"/>
    <x v="3"/>
    <n v="36.098178253982987"/>
  </r>
  <r>
    <s v="Overhead Mains - LV"/>
    <x v="0"/>
    <s v="PVC_BUNDLE"/>
    <s v="PVC"/>
    <x v="1"/>
    <s v="not in bushfire"/>
    <s v="not in bushfire"/>
    <x v="0"/>
    <n v="0.49728286789610027"/>
    <x v="4"/>
    <n v="17.760102424860722"/>
  </r>
  <r>
    <s v="Overhead Mains - LV"/>
    <x v="0"/>
    <s v="PVC_SINGLE"/>
    <s v="PVC"/>
    <x v="1"/>
    <s v="not in bushfire"/>
    <s v="not in bushfire"/>
    <x v="0"/>
    <n v="0.15761098637127632"/>
    <x v="5"/>
    <n v="31.522197274255266"/>
  </r>
  <r>
    <s v="Overhead Mains - LV"/>
    <x v="0"/>
    <s v="XLPE"/>
    <s v="XLPE"/>
    <x v="1"/>
    <s v="not in bushfire"/>
    <s v="not in bushfire"/>
    <x v="0"/>
    <n v="5.4715085359101439"/>
    <x v="6"/>
    <n v="15.722725677902712"/>
  </r>
  <r>
    <s v="Overhead Mains - LV"/>
    <x v="1"/>
    <s v="ALUMINIUM"/>
    <s v="BARE"/>
    <x v="0"/>
    <s v="not in bushfire"/>
    <s v="not in bushfire"/>
    <x v="0"/>
    <n v="23.940903972427716"/>
    <x v="7"/>
    <n v="31.584306032226539"/>
  </r>
  <r>
    <s v="Overhead Mains - LV"/>
    <x v="1"/>
    <s v="COPPER"/>
    <s v="BARE"/>
    <x v="0"/>
    <s v="not in bushfire"/>
    <s v="not in bushfire"/>
    <x v="0"/>
    <n v="144.11078694692213"/>
    <x v="8"/>
    <n v="29.037031421906537"/>
  </r>
  <r>
    <s v="Overhead Mains - LV"/>
    <x v="1"/>
    <s v="LV_ABC"/>
    <s v="XLPE"/>
    <x v="1"/>
    <s v="not in bushfire"/>
    <s v="not in bushfire"/>
    <x v="0"/>
    <n v="16.225782577192135"/>
    <x v="9"/>
    <n v="23.015294435733523"/>
  </r>
  <r>
    <s v="Overhead Mains - LV"/>
    <x v="1"/>
    <s v="PVC"/>
    <s v="PVC"/>
    <x v="1"/>
    <s v="not in bushfire"/>
    <s v="not in bushfire"/>
    <x v="0"/>
    <n v="0.24612006824863031"/>
    <x v="10"/>
    <n v="35.160009749804331"/>
  </r>
  <r>
    <s v="Overhead Mains - LV"/>
    <x v="1"/>
    <s v="PVC_BUNDLE"/>
    <s v="PVC"/>
    <x v="1"/>
    <s v="not in bushfire"/>
    <s v="not in bushfire"/>
    <x v="0"/>
    <n v="0.66966501038627746"/>
    <x v="11"/>
    <n v="18.601805844063264"/>
  </r>
  <r>
    <s v="Overhead Mains - LV"/>
    <x v="1"/>
    <s v="XLPE"/>
    <s v="XLPE"/>
    <x v="1"/>
    <s v="not in bushfire"/>
    <s v="not in bushfire"/>
    <x v="0"/>
    <n v="5.8767286410002777"/>
    <x v="12"/>
    <n v="20.476406414635115"/>
  </r>
  <r>
    <s v="Overhead Mains - LV"/>
    <x v="2"/>
    <s v="ALUMINIUM"/>
    <s v="BARE"/>
    <x v="0"/>
    <s v="buffer"/>
    <s v="buffer"/>
    <x v="1"/>
    <n v="7.0807838826770499"/>
    <x v="13"/>
    <n v="32.630340473166129"/>
  </r>
  <r>
    <s v="Overhead Mains - LV"/>
    <x v="2"/>
    <s v="ALUMINIUM"/>
    <s v="BARE"/>
    <x v="0"/>
    <s v="buffer"/>
    <s v="vegetation category 1"/>
    <x v="1"/>
    <n v="0.16334318025653238"/>
    <x v="14"/>
    <n v="40.835795064133094"/>
  </r>
  <r>
    <s v="Overhead Mains - LV"/>
    <x v="2"/>
    <s v="ALUMINIUM"/>
    <s v="BARE"/>
    <x v="0"/>
    <s v="not in bushfire"/>
    <s v="not in bushfire"/>
    <x v="0"/>
    <n v="143.36394321157147"/>
    <x v="15"/>
    <n v="32.223857768390978"/>
  </r>
  <r>
    <s v="Overhead Mains - LV"/>
    <x v="2"/>
    <s v="ALUMINIUM"/>
    <s v="BARE"/>
    <x v="0"/>
    <s v="vegetation category 1"/>
    <s v="vegetation category 1"/>
    <x v="1"/>
    <n v="4.0019253978500625E-2"/>
    <x v="3"/>
    <n v="40.019253978500629"/>
  </r>
  <r>
    <s v="Overhead Mains - LV"/>
    <x v="2"/>
    <s v="COPPER"/>
    <s v="BARE"/>
    <x v="0"/>
    <s v="buffer"/>
    <s v="buffer"/>
    <x v="1"/>
    <n v="11.343572380216802"/>
    <x v="16"/>
    <n v="33.168340293031584"/>
  </r>
  <r>
    <s v="Overhead Mains - LV"/>
    <x v="2"/>
    <s v="COPPER"/>
    <s v="BARE"/>
    <x v="0"/>
    <s v="buffer"/>
    <s v="vegetation category 1"/>
    <x v="1"/>
    <n v="0.19775145602372615"/>
    <x v="14"/>
    <n v="49.437864005931537"/>
  </r>
  <r>
    <s v="Overhead Mains - LV"/>
    <x v="2"/>
    <s v="COPPER"/>
    <s v="BARE"/>
    <x v="0"/>
    <s v="not in bushfire"/>
    <s v="not in bushfire"/>
    <x v="0"/>
    <n v="368.36785304945585"/>
    <x v="17"/>
    <n v="30.453691555014537"/>
  </r>
  <r>
    <s v="Overhead Mains - LV"/>
    <x v="2"/>
    <s v="COPPER"/>
    <s v="BARE"/>
    <x v="0"/>
    <s v="vegetation category 1"/>
    <s v="vegetation category 1"/>
    <x v="1"/>
    <n v="0.45470604175664114"/>
    <x v="18"/>
    <n v="34.97738782743393"/>
  </r>
  <r>
    <s v="Overhead Mains - LV"/>
    <x v="2"/>
    <s v="LV_ABC"/>
    <s v="XLPE"/>
    <x v="1"/>
    <s v="not in bushfire"/>
    <s v="not in bushfire"/>
    <x v="0"/>
    <n v="126.58169266185494"/>
    <x v="19"/>
    <n v="22.324813520609339"/>
  </r>
  <r>
    <s v="Overhead Mains - LV"/>
    <x v="2"/>
    <s v="PVC"/>
    <s v="PVC"/>
    <x v="1"/>
    <s v="not in bushfire"/>
    <s v="not in bushfire"/>
    <x v="0"/>
    <n v="1.67503820062943E-2"/>
    <x v="3"/>
    <n v="16.750382006294299"/>
  </r>
  <r>
    <s v="Overhead Mains - LV"/>
    <x v="2"/>
    <s v="PVC_BUNDLE"/>
    <s v="PVC"/>
    <x v="1"/>
    <s v="buffer"/>
    <s v="buffer"/>
    <x v="1"/>
    <n v="0.35606651673538214"/>
    <x v="18"/>
    <n v="27.389732056567858"/>
  </r>
  <r>
    <s v="Overhead Mains - LV"/>
    <x v="2"/>
    <s v="PVC_BUNDLE"/>
    <s v="PVC"/>
    <x v="1"/>
    <s v="not in bushfire"/>
    <s v="not in bushfire"/>
    <x v="0"/>
    <n v="2.8449531362749196"/>
    <x v="20"/>
    <n v="20.918773060844998"/>
  </r>
  <r>
    <s v="Overhead Mains - LV"/>
    <x v="2"/>
    <s v="TWIN_TWIST"/>
    <s v="BARE"/>
    <x v="0"/>
    <s v="not in bushfire"/>
    <s v="not in bushfire"/>
    <x v="0"/>
    <n v="9.4280334416125461E-2"/>
    <x v="21"/>
    <n v="31.426778138708485"/>
  </r>
  <r>
    <s v="Overhead Mains - LV"/>
    <x v="2"/>
    <s v="XLPE"/>
    <s v="XLPE"/>
    <x v="1"/>
    <s v="not in bushfire"/>
    <s v="not in bushfire"/>
    <x v="0"/>
    <n v="35.529293493792473"/>
    <x v="22"/>
    <n v="16.822582146682041"/>
  </r>
  <r>
    <s v="Overhead Mains - LV"/>
    <x v="3"/>
    <s v="ALUMINIUM"/>
    <s v="BARE"/>
    <x v="0"/>
    <s v="not in bushfire"/>
    <s v="not in bushfire"/>
    <x v="0"/>
    <n v="13.454209127225543"/>
    <x v="23"/>
    <n v="31.216262476161351"/>
  </r>
  <r>
    <s v="Overhead Mains - LV"/>
    <x v="3"/>
    <s v="COPPER"/>
    <s v="BARE"/>
    <x v="0"/>
    <s v="not in bushfire"/>
    <s v="not in bushfire"/>
    <x v="0"/>
    <n v="68.459886960674652"/>
    <x v="24"/>
    <n v="28.207617206705667"/>
  </r>
  <r>
    <s v="Overhead Mains - LV"/>
    <x v="3"/>
    <s v="LV_ABC"/>
    <s v="XLPE"/>
    <x v="1"/>
    <s v="not in bushfire"/>
    <s v="not in bushfire"/>
    <x v="0"/>
    <n v="32.408795772810429"/>
    <x v="25"/>
    <n v="21.94231264239027"/>
  </r>
  <r>
    <s v="Overhead Mains - LV"/>
    <x v="3"/>
    <s v="PVC"/>
    <s v="PVC"/>
    <x v="1"/>
    <s v="not in bushfire"/>
    <s v="not in bushfire"/>
    <x v="0"/>
    <n v="0.13795737898865093"/>
    <x v="26"/>
    <n v="15.328597665405658"/>
  </r>
  <r>
    <s v="Overhead Mains - LV"/>
    <x v="3"/>
    <s v="PVC_BUNDLE"/>
    <s v="PVC"/>
    <x v="1"/>
    <s v="not in bushfire"/>
    <s v="not in bushfire"/>
    <x v="0"/>
    <n v="0.45749040614929254"/>
    <x v="27"/>
    <n v="19.890887223882284"/>
  </r>
  <r>
    <s v="Overhead Mains - LV"/>
    <x v="3"/>
    <s v="XLPE"/>
    <s v="XLPE"/>
    <x v="1"/>
    <s v="not in bushfire"/>
    <s v="not in bushfire"/>
    <x v="0"/>
    <n v="0.91982648606466444"/>
    <x v="28"/>
    <n v="18.035813452248323"/>
  </r>
  <r>
    <s v="Overhead Mains - LV"/>
    <x v="4"/>
    <s v="ALUMINIUM"/>
    <s v="BARE"/>
    <x v="0"/>
    <s v="not in bushfire"/>
    <s v="not in bushfire"/>
    <x v="0"/>
    <n v="12.79700756036307"/>
    <x v="29"/>
    <n v="31.060697962046287"/>
  </r>
  <r>
    <s v="Overhead Mains - LV"/>
    <x v="4"/>
    <s v="COPPER"/>
    <s v="BARE"/>
    <x v="0"/>
    <s v="not in bushfire"/>
    <s v="not in bushfire"/>
    <x v="0"/>
    <n v="61.433136235679036"/>
    <x v="30"/>
    <n v="30.39739546545227"/>
  </r>
  <r>
    <s v="Overhead Mains - LV"/>
    <x v="4"/>
    <s v="LV_ABC"/>
    <s v="XLPE"/>
    <x v="1"/>
    <s v="not in bushfire"/>
    <s v="not in bushfire"/>
    <x v="0"/>
    <n v="10.321168115429904"/>
    <x v="31"/>
    <n v="21.457729969708737"/>
  </r>
  <r>
    <s v="Overhead Mains - LV"/>
    <x v="4"/>
    <s v="PVC_BUNDLE"/>
    <s v="PVC"/>
    <x v="1"/>
    <s v="not in bushfire"/>
    <s v="not in bushfire"/>
    <x v="0"/>
    <n v="0.33716333479205468"/>
    <x v="32"/>
    <n v="19.833137340709101"/>
  </r>
  <r>
    <s v="Overhead Mains - LV"/>
    <x v="4"/>
    <s v="XLPE"/>
    <s v="XLPE"/>
    <x v="1"/>
    <s v="not in bushfire"/>
    <s v="not in bushfire"/>
    <x v="0"/>
    <n v="4.1541867821669349"/>
    <x v="33"/>
    <n v="15.916424452746877"/>
  </r>
  <r>
    <s v="Overhead Mains - LV"/>
    <x v="5"/>
    <s v="ALUMINIUM"/>
    <s v="BARE"/>
    <x v="0"/>
    <s v="not in bushfire"/>
    <s v="not in bushfire"/>
    <x v="0"/>
    <n v="24.322967179254821"/>
    <x v="34"/>
    <n v="32.258577160815413"/>
  </r>
  <r>
    <s v="Overhead Mains - LV"/>
    <x v="5"/>
    <s v="COPPER"/>
    <s v="BARE"/>
    <x v="0"/>
    <s v="not in bushfire"/>
    <s v="not in bushfire"/>
    <x v="0"/>
    <n v="141.11477940925488"/>
    <x v="35"/>
    <n v="31.675595826993238"/>
  </r>
  <r>
    <s v="Overhead Mains - LV"/>
    <x v="5"/>
    <s v="LV_ABC"/>
    <s v="XLPE"/>
    <x v="1"/>
    <s v="not in bushfire"/>
    <s v="not in bushfire"/>
    <x v="0"/>
    <n v="23.069033796549107"/>
    <x v="36"/>
    <n v="23.092125922471581"/>
  </r>
  <r>
    <s v="Overhead Mains - LV"/>
    <x v="5"/>
    <s v="PVC"/>
    <s v="PVC"/>
    <x v="1"/>
    <s v="not in bushfire"/>
    <s v="not in bushfire"/>
    <x v="0"/>
    <n v="1.6864750330121775E-2"/>
    <x v="3"/>
    <n v="16.864750330121776"/>
  </r>
  <r>
    <s v="Overhead Mains - LV"/>
    <x v="5"/>
    <s v="PVC_BUNDLE"/>
    <s v="PVC"/>
    <x v="1"/>
    <s v="not in bushfire"/>
    <s v="not in bushfire"/>
    <x v="0"/>
    <n v="0.94582467432473682"/>
    <x v="37"/>
    <n v="22.519635102969925"/>
  </r>
  <r>
    <s v="Overhead Mains - LV"/>
    <x v="5"/>
    <s v="XLPE"/>
    <s v="XLPE"/>
    <x v="1"/>
    <s v="not in bushfire"/>
    <s v="not in bushfire"/>
    <x v="0"/>
    <n v="10.478916075435091"/>
    <x v="38"/>
    <n v="16.398929695516575"/>
  </r>
  <r>
    <s v="Overhead Mains - LV"/>
    <x v="6"/>
    <s v="ALUMINIUM"/>
    <s v="BARE"/>
    <x v="0"/>
    <s v="not in bushfire"/>
    <s v="not in bushfire"/>
    <x v="0"/>
    <n v="43.255755691457928"/>
    <x v="39"/>
    <n v="31.186557816480121"/>
  </r>
  <r>
    <s v="Overhead Mains - LV"/>
    <x v="6"/>
    <s v="COPPER"/>
    <s v="BARE"/>
    <x v="0"/>
    <s v="not in bushfire"/>
    <s v="not in bushfire"/>
    <x v="0"/>
    <n v="263.80057980432264"/>
    <x v="40"/>
    <n v="31.487297661055457"/>
  </r>
  <r>
    <s v="Overhead Mains - LV"/>
    <x v="6"/>
    <s v="LV_ABC"/>
    <s v="XLPE"/>
    <x v="1"/>
    <s v="not in bushfire"/>
    <s v="not in bushfire"/>
    <x v="0"/>
    <n v="54.372210883288311"/>
    <x v="41"/>
    <n v="21.457068225449213"/>
  </r>
  <r>
    <s v="Overhead Mains - LV"/>
    <x v="6"/>
    <s v="PVC"/>
    <s v="PVC"/>
    <x v="1"/>
    <s v="not in bushfire"/>
    <s v="not in bushfire"/>
    <x v="0"/>
    <n v="2.6960143618113039E-2"/>
    <x v="3"/>
    <n v="26.96014361811304"/>
  </r>
  <r>
    <s v="Overhead Mains - LV"/>
    <x v="6"/>
    <s v="PVC_BUNDLE"/>
    <s v="PVC"/>
    <x v="1"/>
    <s v="not in bushfire"/>
    <s v="not in bushfire"/>
    <x v="0"/>
    <n v="1.3107619810902618"/>
    <x v="42"/>
    <n v="21.141322275649383"/>
  </r>
  <r>
    <s v="Overhead Mains - LV"/>
    <x v="6"/>
    <s v="XLPE"/>
    <s v="XLPE"/>
    <x v="1"/>
    <s v="not in bushfire"/>
    <s v="not in bushfire"/>
    <x v="0"/>
    <n v="27.992588346280744"/>
    <x v="43"/>
    <n v="16.505063883420249"/>
  </r>
  <r>
    <s v="Overhead Mains - LV"/>
    <x v="7"/>
    <s v="ACSR"/>
    <s v="BARE"/>
    <x v="0"/>
    <s v="buffer"/>
    <s v="buffer"/>
    <x v="1"/>
    <n v="0.85985878979756702"/>
    <x v="44"/>
    <n v="61.418484985540502"/>
  </r>
  <r>
    <s v="Overhead Mains - LV"/>
    <x v="7"/>
    <s v="ACSR"/>
    <s v="BARE"/>
    <x v="0"/>
    <s v="buffer"/>
    <s v="vegetation category 1"/>
    <x v="1"/>
    <n v="0.15555573668605069"/>
    <x v="45"/>
    <n v="77.777868343025347"/>
  </r>
  <r>
    <s v="Overhead Mains - LV"/>
    <x v="7"/>
    <s v="ACSR"/>
    <s v="BARE"/>
    <x v="0"/>
    <s v="buffer"/>
    <s v="vegetation category 3"/>
    <x v="1"/>
    <n v="0.33157470200921557"/>
    <x v="14"/>
    <n v="82.893675502303893"/>
  </r>
  <r>
    <s v="Overhead Mains - LV"/>
    <x v="7"/>
    <s v="ACSR"/>
    <s v="BARE"/>
    <x v="0"/>
    <s v="not in bushfire"/>
    <s v="not in bushfire"/>
    <x v="0"/>
    <n v="0.91443962424983194"/>
    <x v="44"/>
    <n v="65.317116017845137"/>
  </r>
  <r>
    <s v="Overhead Mains - LV"/>
    <x v="7"/>
    <s v="ACSR"/>
    <s v="BARE"/>
    <x v="0"/>
    <s v="vegetation category 1"/>
    <s v="vegetation category 1"/>
    <x v="1"/>
    <n v="2.5193096563264019"/>
    <x v="46"/>
    <n v="93.30776504912599"/>
  </r>
  <r>
    <s v="Overhead Mains - LV"/>
    <x v="7"/>
    <s v="ACSR"/>
    <s v="BARE"/>
    <x v="0"/>
    <s v="vegetation category 1"/>
    <s v="vegetation category 3"/>
    <x v="1"/>
    <n v="0.8960768328655706"/>
    <x v="47"/>
    <n v="89.607683286557062"/>
  </r>
  <r>
    <s v="Overhead Mains - LV"/>
    <x v="7"/>
    <s v="ACSR"/>
    <s v="BARE"/>
    <x v="0"/>
    <s v="vegetation category 3"/>
    <s v="vegetation category 3"/>
    <x v="1"/>
    <n v="10.687028958229762"/>
    <x v="48"/>
    <n v="74.215478876595569"/>
  </r>
  <r>
    <s v="Overhead Mains - LV"/>
    <x v="7"/>
    <s v="ALUMINIUM"/>
    <s v="BARE"/>
    <x v="0"/>
    <s v="buffer"/>
    <s v="buffer"/>
    <x v="1"/>
    <n v="43.601115288737482"/>
    <x v="49"/>
    <n v="45.751432621970075"/>
  </r>
  <r>
    <s v="Overhead Mains - LV"/>
    <x v="7"/>
    <s v="ALUMINIUM"/>
    <s v="BARE"/>
    <x v="0"/>
    <s v="buffer"/>
    <s v="vegetation category 1"/>
    <x v="1"/>
    <n v="0.39439986610920347"/>
    <x v="50"/>
    <n v="35.854533282654856"/>
  </r>
  <r>
    <s v="Overhead Mains - LV"/>
    <x v="7"/>
    <s v="ALUMINIUM"/>
    <s v="BARE"/>
    <x v="0"/>
    <s v="buffer"/>
    <s v="vegetation category 2"/>
    <x v="1"/>
    <n v="0.24535908140233439"/>
    <x v="5"/>
    <n v="49.071816280466876"/>
  </r>
  <r>
    <s v="Overhead Mains - LV"/>
    <x v="7"/>
    <s v="ALUMINIUM"/>
    <s v="BARE"/>
    <x v="0"/>
    <s v="buffer"/>
    <s v="vegetation category 3"/>
    <x v="1"/>
    <n v="3.7690730974882332"/>
    <x v="51"/>
    <n v="52.348237465114352"/>
  </r>
  <r>
    <s v="Overhead Mains - LV"/>
    <x v="7"/>
    <s v="ALUMINIUM"/>
    <s v="BARE"/>
    <x v="0"/>
    <s v="not in bushfire"/>
    <s v="buffer"/>
    <x v="1"/>
    <n v="0.28372966536521543"/>
    <x v="14"/>
    <n v="70.932416341303863"/>
  </r>
  <r>
    <s v="Overhead Mains - LV"/>
    <x v="7"/>
    <s v="ALUMINIUM"/>
    <s v="BARE"/>
    <x v="0"/>
    <s v="not in bushfire"/>
    <s v="not in bushfire"/>
    <x v="0"/>
    <n v="118.11937835722951"/>
    <x v="52"/>
    <n v="42.155381283807813"/>
  </r>
  <r>
    <s v="Overhead Mains - LV"/>
    <x v="7"/>
    <s v="ALUMINIUM"/>
    <s v="BARE"/>
    <x v="0"/>
    <s v="vegetation category 1"/>
    <s v="vegetation category 1"/>
    <x v="1"/>
    <n v="8.5875056232209381"/>
    <x v="53"/>
    <n v="64.085862859857741"/>
  </r>
  <r>
    <s v="Overhead Mains - LV"/>
    <x v="7"/>
    <s v="ALUMINIUM"/>
    <s v="BARE"/>
    <x v="0"/>
    <s v="vegetation category 1"/>
    <s v="vegetation category 3"/>
    <x v="1"/>
    <n v="2.7467616483589765"/>
    <x v="54"/>
    <n v="72.283201272604643"/>
  </r>
  <r>
    <s v="Overhead Mains - LV"/>
    <x v="7"/>
    <s v="ALUMINIUM"/>
    <s v="BARE"/>
    <x v="0"/>
    <s v="vegetation category 3"/>
    <s v="vegetation category 1"/>
    <x v="1"/>
    <n v="0.23005420058541345"/>
    <x v="21"/>
    <n v="76.684733528471142"/>
  </r>
  <r>
    <s v="Overhead Mains - LV"/>
    <x v="7"/>
    <s v="ALUMINIUM"/>
    <s v="BARE"/>
    <x v="0"/>
    <s v="vegetation category 3"/>
    <s v="vegetation category 3"/>
    <x v="1"/>
    <n v="30.838065204411837"/>
    <x v="55"/>
    <n v="67.77596748222382"/>
  </r>
  <r>
    <s v="Overhead Mains - LV"/>
    <x v="7"/>
    <s v="COPPER"/>
    <s v="BARE"/>
    <x v="0"/>
    <s v="buffer"/>
    <s v="buffer"/>
    <x v="1"/>
    <n v="12.37826505644912"/>
    <x v="56"/>
    <n v="40.852359922274324"/>
  </r>
  <r>
    <s v="Overhead Mains - LV"/>
    <x v="7"/>
    <s v="COPPER"/>
    <s v="BARE"/>
    <x v="0"/>
    <s v="buffer"/>
    <s v="vegetation category 1"/>
    <x v="1"/>
    <n v="0.25590106047452243"/>
    <x v="5"/>
    <n v="51.180212094904491"/>
  </r>
  <r>
    <s v="Overhead Mains - LV"/>
    <x v="7"/>
    <s v="COPPER"/>
    <s v="BARE"/>
    <x v="0"/>
    <s v="buffer"/>
    <s v="vegetation category 2"/>
    <x v="1"/>
    <n v="7.3962603649915137E-2"/>
    <x v="45"/>
    <n v="36.981301824957569"/>
  </r>
  <r>
    <s v="Overhead Mains - LV"/>
    <x v="7"/>
    <s v="COPPER"/>
    <s v="BARE"/>
    <x v="0"/>
    <s v="buffer"/>
    <s v="vegetation category 3"/>
    <x v="1"/>
    <n v="0.74104704574598679"/>
    <x v="57"/>
    <n v="39.002476091894039"/>
  </r>
  <r>
    <s v="Overhead Mains - LV"/>
    <x v="7"/>
    <s v="COPPER"/>
    <s v="BARE"/>
    <x v="0"/>
    <s v="not in bushfire"/>
    <s v="buffer"/>
    <x v="1"/>
    <n v="0.11543533776699898"/>
    <x v="45"/>
    <n v="57.717668883499492"/>
  </r>
  <r>
    <s v="Overhead Mains - LV"/>
    <x v="7"/>
    <s v="COPPER"/>
    <s v="BARE"/>
    <x v="0"/>
    <s v="not in bushfire"/>
    <s v="not in bushfire"/>
    <x v="0"/>
    <n v="32.148539960854073"/>
    <x v="58"/>
    <n v="35.800155858412104"/>
  </r>
  <r>
    <s v="Overhead Mains - LV"/>
    <x v="7"/>
    <s v="COPPER"/>
    <s v="BARE"/>
    <x v="0"/>
    <s v="vegetation category 1"/>
    <s v="vegetation category 1"/>
    <x v="1"/>
    <n v="3.1039008752537534"/>
    <x v="59"/>
    <n v="54.454401320241281"/>
  </r>
  <r>
    <s v="Overhead Mains - LV"/>
    <x v="7"/>
    <s v="COPPER"/>
    <s v="BARE"/>
    <x v="0"/>
    <s v="vegetation category 1"/>
    <s v="vegetation category 3"/>
    <x v="1"/>
    <n v="1.034289663876963"/>
    <x v="60"/>
    <n v="51.714483193848153"/>
  </r>
  <r>
    <s v="Overhead Mains - LV"/>
    <x v="7"/>
    <s v="COPPER"/>
    <s v="BARE"/>
    <x v="0"/>
    <s v="vegetation category 2"/>
    <s v="vegetation category 2"/>
    <x v="1"/>
    <n v="5.7868661222139843E-2"/>
    <x v="3"/>
    <n v="57.868661222139842"/>
  </r>
  <r>
    <s v="Overhead Mains - LV"/>
    <x v="7"/>
    <s v="COPPER"/>
    <s v="BARE"/>
    <x v="0"/>
    <s v="vegetation category 3"/>
    <s v="vegetation category 3"/>
    <x v="1"/>
    <n v="13.943721260883056"/>
    <x v="61"/>
    <n v="51.075902054516689"/>
  </r>
  <r>
    <s v="Overhead Mains - LV"/>
    <x v="7"/>
    <s v="LV_ABC"/>
    <s v="XLPE"/>
    <x v="1"/>
    <s v="not in bushfire"/>
    <s v="not in bushfire"/>
    <x v="0"/>
    <n v="142.54660197443755"/>
    <x v="62"/>
    <n v="34.373427049538833"/>
  </r>
  <r>
    <s v="Overhead Mains - LV"/>
    <x v="7"/>
    <s v="PVC"/>
    <s v="PVC"/>
    <x v="1"/>
    <s v="buffer"/>
    <s v="buffer"/>
    <x v="1"/>
    <n v="0.24313785352379499"/>
    <x v="14"/>
    <n v="60.78446338094875"/>
  </r>
  <r>
    <s v="Overhead Mains - LV"/>
    <x v="7"/>
    <s v="PVC_BUNDLE"/>
    <s v="PVC"/>
    <x v="1"/>
    <s v="buffer"/>
    <s v="buffer"/>
    <x v="1"/>
    <n v="0.99588068423083531"/>
    <x v="63"/>
    <n v="28.453733835166723"/>
  </r>
  <r>
    <s v="Overhead Mains - LV"/>
    <x v="7"/>
    <s v="PVC_BUNDLE"/>
    <s v="PVC"/>
    <x v="1"/>
    <s v="buffer"/>
    <s v="vegetation category 1"/>
    <x v="1"/>
    <n v="3.2143520501871026E-2"/>
    <x v="3"/>
    <n v="32.143520501871023"/>
  </r>
  <r>
    <s v="Overhead Mains - LV"/>
    <x v="7"/>
    <s v="PVC_BUNDLE"/>
    <s v="PVC"/>
    <x v="1"/>
    <s v="not in bushfire"/>
    <s v="not in bushfire"/>
    <x v="0"/>
    <n v="3.5260975943462927"/>
    <x v="20"/>
    <n v="25.927188193722738"/>
  </r>
  <r>
    <s v="Overhead Mains - LV"/>
    <x v="7"/>
    <s v="PVC_BUNDLE"/>
    <s v="PVC"/>
    <x v="1"/>
    <s v="vegetation category 1"/>
    <s v="vegetation category 1"/>
    <x v="1"/>
    <n v="7.8169775211588965E-2"/>
    <x v="3"/>
    <n v="78.16977521158897"/>
  </r>
  <r>
    <s v="Overhead Mains - LV"/>
    <x v="7"/>
    <s v="PVC_BUNDLE"/>
    <s v="PVC"/>
    <x v="1"/>
    <s v="vegetation category 1"/>
    <s v="vegetation category 3"/>
    <x v="1"/>
    <n v="0.11208144386432159"/>
    <x v="45"/>
    <n v="56.040721932160793"/>
  </r>
  <r>
    <s v="Overhead Mains - LV"/>
    <x v="7"/>
    <s v="PVC_BUNDLE"/>
    <s v="PVC"/>
    <x v="1"/>
    <s v="vegetation category 3"/>
    <s v="vegetation category 3"/>
    <x v="1"/>
    <n v="1.1952553971960629"/>
    <x v="46"/>
    <n v="44.268718414668996"/>
  </r>
  <r>
    <s v="Overhead Mains - LV"/>
    <x v="7"/>
    <s v="XLPE"/>
    <s v="XLPE"/>
    <x v="1"/>
    <s v="not in bushfire"/>
    <s v="not in bushfire"/>
    <x v="0"/>
    <n v="0.79171798373692437"/>
    <x v="60"/>
    <n v="39.58589918684622"/>
  </r>
  <r>
    <s v="Overhead Mains - LV"/>
    <x v="8"/>
    <s v="ACSR"/>
    <s v="BARE"/>
    <x v="0"/>
    <s v="not in bushfire"/>
    <s v="not in bushfire"/>
    <x v="0"/>
    <n v="8.061429264748278E-2"/>
    <x v="3"/>
    <n v="80.614292647482785"/>
  </r>
  <r>
    <s v="Overhead Mains - LV"/>
    <x v="8"/>
    <s v="COPPER"/>
    <s v="BARE"/>
    <x v="0"/>
    <s v="not in bushfire"/>
    <s v="not in bushfire"/>
    <x v="0"/>
    <n v="9.9463697372007831E-2"/>
    <x v="3"/>
    <n v="99.463697372007829"/>
  </r>
  <r>
    <s v="Overhead Mains - LV"/>
    <x v="8"/>
    <s v="COPPER"/>
    <s v="BARE"/>
    <x v="0"/>
    <s v="vegetation category 2"/>
    <s v="vegetation category 2"/>
    <x v="1"/>
    <n v="0.15564039161533083"/>
    <x v="45"/>
    <n v="77.820195807665414"/>
  </r>
  <r>
    <s v="Overhead Mains - LV"/>
    <x v="8"/>
    <s v="LV_ABC"/>
    <s v="XLPE"/>
    <x v="1"/>
    <s v="not in bushfire"/>
    <s v="not in bushfire"/>
    <x v="0"/>
    <n v="9.8208991231453852E-2"/>
    <x v="45"/>
    <n v="49.104495615726925"/>
  </r>
  <r>
    <s v="Overhead Mains - LV"/>
    <x v="8"/>
    <s v="PVC_BUNDLE"/>
    <s v="PVC"/>
    <x v="1"/>
    <s v="buffer"/>
    <s v="buffer"/>
    <x v="1"/>
    <n v="1.6203265239619513E-2"/>
    <x v="3"/>
    <n v="16.203265239619512"/>
  </r>
  <r>
    <s v="Overhead Mains - LV"/>
    <x v="9"/>
    <s v="ALUMINIUM"/>
    <s v="BARE"/>
    <x v="0"/>
    <s v="buffer"/>
    <s v="buffer"/>
    <x v="1"/>
    <n v="112.20701251581077"/>
    <x v="64"/>
    <n v="37.742015646085022"/>
  </r>
  <r>
    <s v="Overhead Mains - LV"/>
    <x v="9"/>
    <s v="ALUMINIUM"/>
    <s v="BARE"/>
    <x v="0"/>
    <s v="buffer"/>
    <s v="not in bushfire"/>
    <x v="0"/>
    <n v="35.27727125800935"/>
    <x v="65"/>
    <n v="34.349825957165869"/>
  </r>
  <r>
    <s v="Overhead Mains - LV"/>
    <x v="9"/>
    <s v="ALUMINIUM"/>
    <s v="BARE"/>
    <x v="0"/>
    <s v="buffer"/>
    <s v="vegetation category 1"/>
    <x v="1"/>
    <n v="2.9168492737865743"/>
    <x v="66"/>
    <n v="53.033623159755898"/>
  </r>
  <r>
    <s v="Overhead Mains - LV"/>
    <x v="9"/>
    <s v="ALUMINIUM"/>
    <s v="BARE"/>
    <x v="0"/>
    <s v="buffer"/>
    <s v="vegetation category 2"/>
    <x v="1"/>
    <n v="7.5275511937480055E-2"/>
    <x v="45"/>
    <n v="37.637755968740031"/>
  </r>
  <r>
    <s v="Overhead Mains - LV"/>
    <x v="9"/>
    <s v="ALUMINIUM"/>
    <s v="BARE"/>
    <x v="0"/>
    <s v="buffer"/>
    <s v="vegetation category 3"/>
    <x v="1"/>
    <n v="0.18614497024280252"/>
    <x v="21"/>
    <n v="62.048323414267507"/>
  </r>
  <r>
    <s v="Overhead Mains - LV"/>
    <x v="9"/>
    <s v="ALUMINIUM"/>
    <s v="BARE"/>
    <x v="0"/>
    <s v="not in bushfire"/>
    <s v="buffer"/>
    <x v="1"/>
    <n v="5.3811484839777348"/>
    <x v="67"/>
    <n v="38.713298445882984"/>
  </r>
  <r>
    <s v="Overhead Mains - LV"/>
    <x v="9"/>
    <s v="ALUMINIUM"/>
    <s v="BARE"/>
    <x v="0"/>
    <s v="not in bushfire"/>
    <s v="not in bushfire"/>
    <x v="0"/>
    <n v="136.30807073280488"/>
    <x v="68"/>
    <n v="34.438623227085614"/>
  </r>
  <r>
    <s v="Overhead Mains - LV"/>
    <x v="9"/>
    <s v="ALUMINIUM"/>
    <s v="BARE"/>
    <x v="0"/>
    <s v="not in bushfire"/>
    <s v="vegetation category 1"/>
    <x v="1"/>
    <n v="0.12984387474850173"/>
    <x v="14"/>
    <n v="32.46096868712543"/>
  </r>
  <r>
    <s v="Overhead Mains - LV"/>
    <x v="9"/>
    <s v="ALUMINIUM"/>
    <s v="BARE"/>
    <x v="0"/>
    <s v="not in bushfire"/>
    <s v="vegetation category 2"/>
    <x v="1"/>
    <n v="5.7501055500528753E-2"/>
    <x v="3"/>
    <n v="57.50105550052875"/>
  </r>
  <r>
    <s v="Overhead Mains - LV"/>
    <x v="9"/>
    <s v="ALUMINIUM"/>
    <s v="BARE"/>
    <x v="0"/>
    <s v="not in bushfire"/>
    <s v="vegetation category 3"/>
    <x v="1"/>
    <n v="6.2209749376512351E-2"/>
    <x v="3"/>
    <n v="62.209749376512349"/>
  </r>
  <r>
    <s v="Overhead Mains - LV"/>
    <x v="9"/>
    <s v="ALUMINIUM"/>
    <s v="BARE"/>
    <x v="0"/>
    <s v="vegetation category 1"/>
    <s v="buffer"/>
    <x v="1"/>
    <n v="24.926836261023535"/>
    <x v="69"/>
    <n v="41.065628107122791"/>
  </r>
  <r>
    <s v="Overhead Mains - LV"/>
    <x v="9"/>
    <s v="ALUMINIUM"/>
    <s v="BARE"/>
    <x v="0"/>
    <s v="vegetation category 1"/>
    <s v="not in bushfire"/>
    <x v="0"/>
    <n v="5.0151086981299695"/>
    <x v="70"/>
    <n v="45.181159442612341"/>
  </r>
  <r>
    <s v="Overhead Mains - LV"/>
    <x v="9"/>
    <s v="ALUMINIUM"/>
    <s v="BARE"/>
    <x v="0"/>
    <s v="vegetation category 1"/>
    <s v="vegetation category 1"/>
    <x v="1"/>
    <n v="15.100975784713611"/>
    <x v="71"/>
    <n v="51.363863213311603"/>
  </r>
  <r>
    <s v="Overhead Mains - LV"/>
    <x v="9"/>
    <s v="ALUMINIUM"/>
    <s v="BARE"/>
    <x v="0"/>
    <s v="vegetation category 1"/>
    <s v="vegetation category 2"/>
    <x v="1"/>
    <n v="1.5698718871853548"/>
    <x v="72"/>
    <n v="52.329062906178486"/>
  </r>
  <r>
    <s v="Overhead Mains - LV"/>
    <x v="9"/>
    <s v="ALUMINIUM"/>
    <s v="BARE"/>
    <x v="0"/>
    <s v="vegetation category 1"/>
    <s v="vegetation category 3"/>
    <x v="1"/>
    <n v="0.57772514200442648"/>
    <x v="73"/>
    <n v="72.215642750553314"/>
  </r>
  <r>
    <s v="Overhead Mains - LV"/>
    <x v="9"/>
    <s v="ALUMINIUM"/>
    <s v="BARE"/>
    <x v="0"/>
    <s v="vegetation category 2"/>
    <s v="buffer"/>
    <x v="1"/>
    <n v="3.4352122562351211"/>
    <x v="51"/>
    <n v="47.711281336598901"/>
  </r>
  <r>
    <s v="Overhead Mains - LV"/>
    <x v="9"/>
    <s v="ALUMINIUM"/>
    <s v="BARE"/>
    <x v="0"/>
    <s v="vegetation category 2"/>
    <s v="not in bushfire"/>
    <x v="0"/>
    <n v="1.9673669155214812"/>
    <x v="74"/>
    <n v="45.752718965615841"/>
  </r>
  <r>
    <s v="Overhead Mains - LV"/>
    <x v="9"/>
    <s v="ALUMINIUM"/>
    <s v="BARE"/>
    <x v="0"/>
    <s v="vegetation category 2"/>
    <s v="vegetation category 1"/>
    <x v="1"/>
    <n v="1.0242713917777846"/>
    <x v="75"/>
    <n v="48.774828179894499"/>
  </r>
  <r>
    <s v="Overhead Mains - LV"/>
    <x v="9"/>
    <s v="ALUMINIUM"/>
    <s v="BARE"/>
    <x v="0"/>
    <s v="vegetation category 2"/>
    <s v="vegetation category 2"/>
    <x v="1"/>
    <n v="8.6319649523873734E-2"/>
    <x v="3"/>
    <n v="86.319649523873736"/>
  </r>
  <r>
    <s v="Overhead Mains - LV"/>
    <x v="9"/>
    <s v="ALUMINIUM"/>
    <s v="BARE"/>
    <x v="0"/>
    <s v="vegetation category 2"/>
    <s v="vegetation category 3"/>
    <x v="1"/>
    <n v="0.18605013185133668"/>
    <x v="21"/>
    <n v="62.016710617112224"/>
  </r>
  <r>
    <s v="Overhead Mains - LV"/>
    <x v="9"/>
    <s v="COPPER"/>
    <s v="BARE"/>
    <x v="0"/>
    <s v="buffer"/>
    <s v="buffer"/>
    <x v="1"/>
    <n v="63.763734212929542"/>
    <x v="76"/>
    <n v="38.296537064822552"/>
  </r>
  <r>
    <s v="Overhead Mains - LV"/>
    <x v="9"/>
    <s v="COPPER"/>
    <s v="BARE"/>
    <x v="0"/>
    <s v="buffer"/>
    <s v="not in bushfire"/>
    <x v="0"/>
    <n v="16.791133840442086"/>
    <x v="77"/>
    <n v="32.923791844004093"/>
  </r>
  <r>
    <s v="Overhead Mains - LV"/>
    <x v="9"/>
    <s v="COPPER"/>
    <s v="BARE"/>
    <x v="0"/>
    <s v="buffer"/>
    <s v="vegetation category 1"/>
    <x v="1"/>
    <n v="3.1642728911595799"/>
    <x v="78"/>
    <n v="56.504873056421069"/>
  </r>
  <r>
    <s v="Overhead Mains - LV"/>
    <x v="9"/>
    <s v="COPPER"/>
    <s v="BARE"/>
    <x v="0"/>
    <s v="buffer"/>
    <s v="vegetation category 2"/>
    <x v="1"/>
    <n v="5.1450628528818515E-2"/>
    <x v="21"/>
    <n v="17.150209509606174"/>
  </r>
  <r>
    <s v="Overhead Mains - LV"/>
    <x v="9"/>
    <s v="COPPER"/>
    <s v="BARE"/>
    <x v="0"/>
    <s v="buffer"/>
    <s v="vegetation category 3"/>
    <x v="1"/>
    <n v="0.58874349079448851"/>
    <x v="73"/>
    <n v="73.59293634931106"/>
  </r>
  <r>
    <s v="Overhead Mains - LV"/>
    <x v="9"/>
    <s v="COPPER"/>
    <s v="BARE"/>
    <x v="0"/>
    <s v="not in bushfire"/>
    <s v="buffer"/>
    <x v="1"/>
    <n v="2.2156726369177515"/>
    <x v="79"/>
    <n v="36.322502244553299"/>
  </r>
  <r>
    <s v="Overhead Mains - LV"/>
    <x v="9"/>
    <s v="COPPER"/>
    <s v="BARE"/>
    <x v="0"/>
    <s v="not in bushfire"/>
    <s v="not in bushfire"/>
    <x v="0"/>
    <n v="86.273203248199152"/>
    <x v="80"/>
    <n v="30.377888467675756"/>
  </r>
  <r>
    <s v="Overhead Mains - LV"/>
    <x v="9"/>
    <s v="COPPER"/>
    <s v="BARE"/>
    <x v="0"/>
    <s v="not in bushfire"/>
    <s v="vegetation category 1"/>
    <x v="1"/>
    <n v="6.424678787742702E-2"/>
    <x v="3"/>
    <n v="64.246787877427025"/>
  </r>
  <r>
    <s v="Overhead Mains - LV"/>
    <x v="9"/>
    <s v="COPPER"/>
    <s v="BARE"/>
    <x v="0"/>
    <s v="not in bushfire"/>
    <s v="vegetation category 3"/>
    <x v="1"/>
    <n v="4.5114037677697859E-2"/>
    <x v="3"/>
    <n v="45.114037677697858"/>
  </r>
  <r>
    <s v="Overhead Mains - LV"/>
    <x v="9"/>
    <s v="COPPER"/>
    <s v="BARE"/>
    <x v="0"/>
    <s v="vegetation category 1"/>
    <s v="buffer"/>
    <x v="1"/>
    <n v="20.348241985064384"/>
    <x v="81"/>
    <n v="45.218315522365302"/>
  </r>
  <r>
    <s v="Overhead Mains - LV"/>
    <x v="9"/>
    <s v="COPPER"/>
    <s v="BARE"/>
    <x v="0"/>
    <s v="vegetation category 1"/>
    <s v="not in bushfire"/>
    <x v="0"/>
    <n v="4.172561644077966"/>
    <x v="82"/>
    <n v="41.72561644077966"/>
  </r>
  <r>
    <s v="Overhead Mains - LV"/>
    <x v="9"/>
    <s v="COPPER"/>
    <s v="BARE"/>
    <x v="0"/>
    <s v="vegetation category 1"/>
    <s v="vegetation category 1"/>
    <x v="1"/>
    <n v="18.982946653366458"/>
    <x v="83"/>
    <n v="50.086930483816509"/>
  </r>
  <r>
    <s v="Overhead Mains - LV"/>
    <x v="9"/>
    <s v="COPPER"/>
    <s v="BARE"/>
    <x v="0"/>
    <s v="vegetation category 1"/>
    <s v="vegetation category 2"/>
    <x v="1"/>
    <n v="0.43445871189866681"/>
    <x v="50"/>
    <n v="39.496246536242438"/>
  </r>
  <r>
    <s v="Overhead Mains - LV"/>
    <x v="9"/>
    <s v="COPPER"/>
    <s v="BARE"/>
    <x v="0"/>
    <s v="vegetation category 1"/>
    <s v="vegetation category 3"/>
    <x v="1"/>
    <n v="0.37675211248416196"/>
    <x v="84"/>
    <n v="62.792018747360331"/>
  </r>
  <r>
    <s v="Overhead Mains - LV"/>
    <x v="9"/>
    <s v="COPPER"/>
    <s v="BARE"/>
    <x v="0"/>
    <s v="vegetation category 2"/>
    <s v="buffer"/>
    <x v="1"/>
    <n v="5.616892713598614"/>
    <x v="85"/>
    <n v="51.062661032714672"/>
  </r>
  <r>
    <s v="Overhead Mains - LV"/>
    <x v="9"/>
    <s v="COPPER"/>
    <s v="BARE"/>
    <x v="0"/>
    <s v="vegetation category 2"/>
    <s v="not in bushfire"/>
    <x v="0"/>
    <n v="1.1699123307828379"/>
    <x v="46"/>
    <n v="43.330086325290289"/>
  </r>
  <r>
    <s v="Overhead Mains - LV"/>
    <x v="9"/>
    <s v="COPPER"/>
    <s v="BARE"/>
    <x v="0"/>
    <s v="vegetation category 2"/>
    <s v="vegetation category 1"/>
    <x v="1"/>
    <n v="1.813033606847364"/>
    <x v="63"/>
    <n v="51.800960195638972"/>
  </r>
  <r>
    <s v="Overhead Mains - LV"/>
    <x v="9"/>
    <s v="COPPER"/>
    <s v="BARE"/>
    <x v="0"/>
    <s v="vegetation category 2"/>
    <s v="vegetation category 2"/>
    <x v="1"/>
    <n v="0.16563660820257667"/>
    <x v="14"/>
    <n v="41.409152050644167"/>
  </r>
  <r>
    <s v="Overhead Mains - LV"/>
    <x v="9"/>
    <s v="COPPER"/>
    <s v="BARE"/>
    <x v="0"/>
    <s v="vegetation category 2"/>
    <s v="vegetation category 3"/>
    <x v="1"/>
    <n v="8.9651248130518932E-2"/>
    <x v="45"/>
    <n v="44.825624065259468"/>
  </r>
  <r>
    <s v="Overhead Mains - LV"/>
    <x v="9"/>
    <s v="LV_ABC"/>
    <s v="XLPE"/>
    <x v="1"/>
    <s v="not in bushfire"/>
    <s v="not in bushfire"/>
    <x v="0"/>
    <n v="294.66040937284134"/>
    <x v="86"/>
    <n v="31.521224793842681"/>
  </r>
  <r>
    <s v="Overhead Mains - LV"/>
    <x v="9"/>
    <s v="PVC"/>
    <s v="PVC"/>
    <x v="1"/>
    <s v="buffer"/>
    <s v="buffer"/>
    <x v="1"/>
    <n v="4.8332014862986772E-2"/>
    <x v="3"/>
    <n v="48.332014862986775"/>
  </r>
  <r>
    <s v="Overhead Mains - LV"/>
    <x v="9"/>
    <s v="PVC"/>
    <s v="PVC"/>
    <x v="1"/>
    <s v="buffer"/>
    <s v="not in bushfire"/>
    <x v="0"/>
    <n v="4.9040391551469019E-2"/>
    <x v="45"/>
    <n v="24.520195775734511"/>
  </r>
  <r>
    <s v="Overhead Mains - LV"/>
    <x v="9"/>
    <s v="PVC"/>
    <s v="PVC"/>
    <x v="1"/>
    <s v="not in bushfire"/>
    <s v="not in bushfire"/>
    <x v="0"/>
    <n v="3.0910611743185854E-2"/>
    <x v="3"/>
    <n v="30.910611743185854"/>
  </r>
  <r>
    <s v="Overhead Mains - LV"/>
    <x v="9"/>
    <s v="PVC"/>
    <s v="PVC"/>
    <x v="1"/>
    <s v="vegetation category 1"/>
    <s v="buffer"/>
    <x v="1"/>
    <n v="1.7730184470532734E-2"/>
    <x v="3"/>
    <n v="17.730184470532734"/>
  </r>
  <r>
    <s v="Overhead Mains - LV"/>
    <x v="9"/>
    <s v="PVC"/>
    <s v="PVC"/>
    <x v="1"/>
    <s v="vegetation category 1"/>
    <s v="not in bushfire"/>
    <x v="0"/>
    <n v="4.2580946298325588E-2"/>
    <x v="3"/>
    <n v="42.580946298325586"/>
  </r>
  <r>
    <s v="Overhead Mains - LV"/>
    <x v="9"/>
    <s v="PVC"/>
    <s v="PVC"/>
    <x v="1"/>
    <s v="vegetation category 1"/>
    <s v="vegetation category 1"/>
    <x v="1"/>
    <n v="3.5266790379254571E-2"/>
    <x v="3"/>
    <n v="35.266790379254573"/>
  </r>
  <r>
    <s v="Overhead Mains - LV"/>
    <x v="9"/>
    <s v="PVC"/>
    <s v="PVC"/>
    <x v="1"/>
    <s v="vegetation category 2"/>
    <s v="buffer"/>
    <x v="1"/>
    <n v="1.9645176578296557E-2"/>
    <x v="3"/>
    <n v="19.645176578296557"/>
  </r>
  <r>
    <s v="Overhead Mains - LV"/>
    <x v="9"/>
    <s v="PVC_BUNDLE"/>
    <s v="PVC"/>
    <x v="1"/>
    <s v="buffer"/>
    <s v="buffer"/>
    <x v="1"/>
    <n v="1.0338168359438824"/>
    <x v="87"/>
    <n v="21.996102892423032"/>
  </r>
  <r>
    <s v="Overhead Mains - LV"/>
    <x v="9"/>
    <s v="PVC_BUNDLE"/>
    <s v="PVC"/>
    <x v="1"/>
    <s v="buffer"/>
    <s v="not in bushfire"/>
    <x v="0"/>
    <n v="0.30469241069954844"/>
    <x v="44"/>
    <n v="21.763743621396319"/>
  </r>
  <r>
    <s v="Overhead Mains - LV"/>
    <x v="9"/>
    <s v="PVC_BUNDLE"/>
    <s v="PVC"/>
    <x v="1"/>
    <s v="buffer"/>
    <s v="vegetation category 1"/>
    <x v="1"/>
    <n v="1.8499885703887872E-2"/>
    <x v="3"/>
    <n v="18.499885703887873"/>
  </r>
  <r>
    <s v="Overhead Mains - LV"/>
    <x v="9"/>
    <s v="PVC_BUNDLE"/>
    <s v="PVC"/>
    <x v="1"/>
    <s v="not in bushfire"/>
    <s v="buffer"/>
    <x v="1"/>
    <n v="2.0268465313188915E-2"/>
    <x v="3"/>
    <n v="20.268465313188916"/>
  </r>
  <r>
    <s v="Overhead Mains - LV"/>
    <x v="9"/>
    <s v="PVC_BUNDLE"/>
    <s v="PVC"/>
    <x v="1"/>
    <s v="not in bushfire"/>
    <s v="not in bushfire"/>
    <x v="0"/>
    <n v="2.3392548920743859"/>
    <x v="88"/>
    <n v="19.018332455889315"/>
  </r>
  <r>
    <s v="Overhead Mains - LV"/>
    <x v="9"/>
    <s v="PVC_BUNDLE"/>
    <s v="PVC"/>
    <x v="1"/>
    <s v="not in bushfire"/>
    <s v="vegetation category 2"/>
    <x v="1"/>
    <n v="2.1133386580181511E-2"/>
    <x v="3"/>
    <n v="21.133386580181512"/>
  </r>
  <r>
    <s v="Overhead Mains - LV"/>
    <x v="9"/>
    <s v="PVC_BUNDLE"/>
    <s v="PVC"/>
    <x v="1"/>
    <s v="vegetation category 1"/>
    <s v="buffer"/>
    <x v="1"/>
    <n v="0.78042151980145369"/>
    <x v="89"/>
    <n v="32.517563325060571"/>
  </r>
  <r>
    <s v="Overhead Mains - LV"/>
    <x v="9"/>
    <s v="PVC_BUNDLE"/>
    <s v="PVC"/>
    <x v="1"/>
    <s v="vegetation category 1"/>
    <s v="not in bushfire"/>
    <x v="0"/>
    <n v="2.2039006882252708E-2"/>
    <x v="3"/>
    <n v="22.039006882252707"/>
  </r>
  <r>
    <s v="Overhead Mains - LV"/>
    <x v="9"/>
    <s v="PVC_BUNDLE"/>
    <s v="PVC"/>
    <x v="1"/>
    <s v="vegetation category 1"/>
    <s v="vegetation category 1"/>
    <x v="1"/>
    <n v="0.12977430933268858"/>
    <x v="84"/>
    <n v="21.629051555448097"/>
  </r>
  <r>
    <s v="Overhead Mains - LV"/>
    <x v="9"/>
    <s v="PVC_BUNDLE"/>
    <s v="PVC"/>
    <x v="1"/>
    <s v="vegetation category 1"/>
    <s v="vegetation category 2"/>
    <x v="1"/>
    <n v="4.0447926088965053E-2"/>
    <x v="3"/>
    <n v="40.447926088965055"/>
  </r>
  <r>
    <s v="Overhead Mains - LV"/>
    <x v="9"/>
    <s v="PVC_BUNDLE"/>
    <s v="PVC"/>
    <x v="1"/>
    <s v="vegetation category 2"/>
    <s v="buffer"/>
    <x v="1"/>
    <n v="1.9929027595871906E-2"/>
    <x v="3"/>
    <n v="19.929027595871904"/>
  </r>
  <r>
    <s v="Overhead Mains - LV"/>
    <x v="9"/>
    <s v="PVC_BUNDLE"/>
    <s v="PVC"/>
    <x v="1"/>
    <s v="vegetation category 2"/>
    <s v="not in bushfire"/>
    <x v="0"/>
    <n v="5.9641187759310266E-2"/>
    <x v="45"/>
    <n v="29.820593879655132"/>
  </r>
  <r>
    <s v="Overhead Mains - LV"/>
    <x v="9"/>
    <s v="PVC_SINGLE"/>
    <s v="PVC"/>
    <x v="1"/>
    <s v="buffer"/>
    <s v="buffer"/>
    <x v="1"/>
    <n v="2.565704198249464E-2"/>
    <x v="3"/>
    <n v="25.65704198249464"/>
  </r>
  <r>
    <s v="Overhead Mains - LV"/>
    <x v="9"/>
    <s v="PVC_SINGLE"/>
    <s v="PVC"/>
    <x v="1"/>
    <s v="buffer"/>
    <s v="not in bushfire"/>
    <x v="0"/>
    <n v="1.5233850974955632E-2"/>
    <x v="3"/>
    <n v="15.233850974955631"/>
  </r>
  <r>
    <s v="Overhead Mains - LV"/>
    <x v="9"/>
    <s v="PVC_SINGLE"/>
    <s v="PVC"/>
    <x v="1"/>
    <s v="not in bushfire"/>
    <s v="not in bushfire"/>
    <x v="0"/>
    <n v="5.5366055467116905E-2"/>
    <x v="21"/>
    <n v="18.4553518223723"/>
  </r>
  <r>
    <s v="Overhead Mains - LV"/>
    <x v="9"/>
    <s v="PVC_SINGLE"/>
    <s v="PVC"/>
    <x v="1"/>
    <s v="vegetation category 1"/>
    <s v="buffer"/>
    <x v="1"/>
    <n v="5.2024274432380946E-2"/>
    <x v="45"/>
    <n v="26.012137216190474"/>
  </r>
  <r>
    <s v="Overhead Mains - LV"/>
    <x v="9"/>
    <s v="XLPE"/>
    <s v="XLPE"/>
    <x v="1"/>
    <s v="not in bushfire"/>
    <s v="not in bushfire"/>
    <x v="0"/>
    <n v="15.774745477724087"/>
    <x v="90"/>
    <n v="25.902701933865494"/>
  </r>
  <r>
    <s v="Overhead Mains - LV"/>
    <x v="9"/>
    <s v="XLPE_CONC_N"/>
    <s v="XLPE"/>
    <x v="1"/>
    <s v="not in bushfire"/>
    <s v="not in bushfire"/>
    <x v="0"/>
    <n v="1.7678806962421544E-2"/>
    <x v="3"/>
    <n v="17.678806962421543"/>
  </r>
  <r>
    <s v="Overhead Mains - LV"/>
    <x v="9"/>
    <s v="XLPE_SAC"/>
    <s v="XLPE"/>
    <x v="1"/>
    <s v="not in bushfire"/>
    <s v="not in bushfire"/>
    <x v="0"/>
    <n v="3.5230430347755429E-2"/>
    <x v="45"/>
    <n v="17.615215173877715"/>
  </r>
  <r>
    <s v="Overhead Mains - LV"/>
    <x v="10"/>
    <s v="COPPER"/>
    <s v="BARE"/>
    <x v="0"/>
    <s v="vegetation category 1"/>
    <s v="vegetation category 1"/>
    <x v="1"/>
    <n v="1.5950893052952074E-2"/>
    <x v="3"/>
    <n v="15.950893052952074"/>
  </r>
  <r>
    <s v="Overhead Mains - LV"/>
    <x v="10"/>
    <s v="LV_ABC"/>
    <s v="XLPE"/>
    <x v="1"/>
    <s v="not in bushfire"/>
    <s v="not in bushfire"/>
    <x v="0"/>
    <n v="3.7349178311575561E-2"/>
    <x v="3"/>
    <n v="37.349178311575564"/>
  </r>
  <r>
    <s v="Overhead Mains - LV"/>
    <x v="11"/>
    <s v="ALUMINIUM"/>
    <s v="BARE"/>
    <x v="0"/>
    <s v="buffer"/>
    <s v="buffer"/>
    <x v="1"/>
    <n v="60.700637773040526"/>
    <x v="91"/>
    <n v="34.845371855936008"/>
  </r>
  <r>
    <s v="Overhead Mains - LV"/>
    <x v="11"/>
    <s v="ALUMINIUM"/>
    <s v="BARE"/>
    <x v="0"/>
    <s v="buffer"/>
    <s v="not in bushfire"/>
    <x v="0"/>
    <n v="3.2083203636280015"/>
    <x v="92"/>
    <n v="32.737962894163282"/>
  </r>
  <r>
    <s v="Overhead Mains - LV"/>
    <x v="11"/>
    <s v="ALUMINIUM"/>
    <s v="BARE"/>
    <x v="0"/>
    <s v="buffer"/>
    <s v="vegetation category 1"/>
    <x v="1"/>
    <n v="2.3254732904119049"/>
    <x v="28"/>
    <n v="45.597515498272642"/>
  </r>
  <r>
    <s v="Overhead Mains - LV"/>
    <x v="11"/>
    <s v="ALUMINIUM"/>
    <s v="BARE"/>
    <x v="0"/>
    <s v="buffer"/>
    <s v="vegetation category 2"/>
    <x v="1"/>
    <n v="0.28501837141933462"/>
    <x v="10"/>
    <n v="40.716910202762087"/>
  </r>
  <r>
    <s v="Overhead Mains - LV"/>
    <x v="11"/>
    <s v="ALUMINIUM"/>
    <s v="BARE"/>
    <x v="0"/>
    <s v="not in bushfire"/>
    <s v="buffer"/>
    <x v="1"/>
    <n v="4.7451062096819054"/>
    <x v="53"/>
    <n v="35.411240370760488"/>
  </r>
  <r>
    <s v="Overhead Mains - LV"/>
    <x v="11"/>
    <s v="ALUMINIUM"/>
    <s v="BARE"/>
    <x v="0"/>
    <s v="not in bushfire"/>
    <s v="not in bushfire"/>
    <x v="0"/>
    <n v="58.25956700203443"/>
    <x v="93"/>
    <n v="34.513961494096222"/>
  </r>
  <r>
    <s v="Overhead Mains - LV"/>
    <x v="11"/>
    <s v="ALUMINIUM"/>
    <s v="BARE"/>
    <x v="0"/>
    <s v="not in bushfire"/>
    <s v="vegetation category 2"/>
    <x v="1"/>
    <n v="0.15679039474533721"/>
    <x v="14"/>
    <n v="39.197598686334302"/>
  </r>
  <r>
    <s v="Overhead Mains - LV"/>
    <x v="11"/>
    <s v="ALUMINIUM"/>
    <s v="BARE"/>
    <x v="0"/>
    <s v="vegetation category 1"/>
    <s v="buffer"/>
    <x v="1"/>
    <n v="9.0709849107088708E-2"/>
    <x v="21"/>
    <n v="30.236616369029569"/>
  </r>
  <r>
    <s v="Overhead Mains - LV"/>
    <x v="11"/>
    <s v="ALUMINIUM"/>
    <s v="BARE"/>
    <x v="0"/>
    <s v="vegetation category 1"/>
    <s v="vegetation category 1"/>
    <x v="1"/>
    <n v="6.6785193565359183E-2"/>
    <x v="45"/>
    <n v="33.39259678267959"/>
  </r>
  <r>
    <s v="Overhead Mains - LV"/>
    <x v="11"/>
    <s v="ALUMINIUM"/>
    <s v="BARE"/>
    <x v="0"/>
    <s v="vegetation category 2"/>
    <s v="buffer"/>
    <x v="1"/>
    <n v="4.5361534257419289E-2"/>
    <x v="3"/>
    <n v="45.361534257419287"/>
  </r>
  <r>
    <s v="Overhead Mains - LV"/>
    <x v="11"/>
    <s v="COPPER"/>
    <s v="BARE"/>
    <x v="0"/>
    <s v="buffer"/>
    <s v="buffer"/>
    <x v="1"/>
    <n v="80.123704133441706"/>
    <x v="94"/>
    <n v="32.730271296340568"/>
  </r>
  <r>
    <s v="Overhead Mains - LV"/>
    <x v="11"/>
    <s v="COPPER"/>
    <s v="BARE"/>
    <x v="0"/>
    <s v="buffer"/>
    <s v="not in bushfire"/>
    <x v="0"/>
    <n v="6.3685097492627643"/>
    <x v="95"/>
    <n v="33.875051857780662"/>
  </r>
  <r>
    <s v="Overhead Mains - LV"/>
    <x v="11"/>
    <s v="COPPER"/>
    <s v="BARE"/>
    <x v="0"/>
    <s v="buffer"/>
    <s v="vegetation category 1"/>
    <x v="1"/>
    <n v="3.3882502672835852"/>
    <x v="96"/>
    <n v="36.828807253082452"/>
  </r>
  <r>
    <s v="Overhead Mains - LV"/>
    <x v="11"/>
    <s v="COPPER"/>
    <s v="BARE"/>
    <x v="0"/>
    <s v="buffer"/>
    <s v="vegetation category 2"/>
    <x v="1"/>
    <n v="1.0393870548912543"/>
    <x v="97"/>
    <n v="41.575482195650174"/>
  </r>
  <r>
    <s v="Overhead Mains - LV"/>
    <x v="11"/>
    <s v="COPPER"/>
    <s v="BARE"/>
    <x v="0"/>
    <s v="not in bushfire"/>
    <s v="buffer"/>
    <x v="1"/>
    <n v="8.3852435943682107"/>
    <x v="98"/>
    <n v="36.457580845079178"/>
  </r>
  <r>
    <s v="Overhead Mains - LV"/>
    <x v="11"/>
    <s v="COPPER"/>
    <s v="BARE"/>
    <x v="0"/>
    <s v="not in bushfire"/>
    <s v="not in bushfire"/>
    <x v="0"/>
    <n v="199.29369222418782"/>
    <x v="99"/>
    <n v="32.67645388165073"/>
  </r>
  <r>
    <s v="Overhead Mains - LV"/>
    <x v="11"/>
    <s v="COPPER"/>
    <s v="BARE"/>
    <x v="0"/>
    <s v="not in bushfire"/>
    <s v="vegetation category 1"/>
    <x v="1"/>
    <n v="1.3386344125220996E-2"/>
    <x v="3"/>
    <n v="13.386344125220996"/>
  </r>
  <r>
    <s v="Overhead Mains - LV"/>
    <x v="11"/>
    <s v="COPPER"/>
    <s v="BARE"/>
    <x v="0"/>
    <s v="not in bushfire"/>
    <s v="vegetation category 2"/>
    <x v="1"/>
    <n v="8.1376224222360211E-2"/>
    <x v="21"/>
    <n v="27.12540807412007"/>
  </r>
  <r>
    <s v="Overhead Mains - LV"/>
    <x v="11"/>
    <s v="COPPER"/>
    <s v="BARE"/>
    <x v="0"/>
    <s v="vegetation category 1"/>
    <s v="buffer"/>
    <x v="1"/>
    <n v="0.31540649009925975"/>
    <x v="10"/>
    <n v="45.058070014179961"/>
  </r>
  <r>
    <s v="Overhead Mains - LV"/>
    <x v="11"/>
    <s v="COPPER"/>
    <s v="BARE"/>
    <x v="0"/>
    <s v="vegetation category 1"/>
    <s v="vegetation category 1"/>
    <x v="1"/>
    <n v="0.44577639618220449"/>
    <x v="18"/>
    <n v="34.290492014015733"/>
  </r>
  <r>
    <s v="Overhead Mains - LV"/>
    <x v="11"/>
    <s v="COPPER"/>
    <s v="BARE"/>
    <x v="0"/>
    <s v="vegetation category 2"/>
    <s v="buffer"/>
    <x v="1"/>
    <n v="6.3280110034828779E-2"/>
    <x v="45"/>
    <n v="31.64005501741439"/>
  </r>
  <r>
    <s v="Overhead Mains - LV"/>
    <x v="11"/>
    <s v="COPPER"/>
    <s v="BARE"/>
    <x v="0"/>
    <s v="vegetation category 2"/>
    <s v="vegetation category 2"/>
    <x v="1"/>
    <n v="2.0094289589921367E-2"/>
    <x v="3"/>
    <n v="20.094289589921367"/>
  </r>
  <r>
    <s v="Overhead Mains - LV"/>
    <x v="11"/>
    <s v="LV_ABC"/>
    <s v="XLPE"/>
    <x v="1"/>
    <s v="not in bushfire"/>
    <s v="not in bushfire"/>
    <x v="0"/>
    <n v="107.11339230301169"/>
    <x v="100"/>
    <n v="29.869880731458924"/>
  </r>
  <r>
    <s v="Overhead Mains - LV"/>
    <x v="11"/>
    <s v="PVC"/>
    <s v="PVC"/>
    <x v="1"/>
    <s v="not in bushfire"/>
    <s v="not in bushfire"/>
    <x v="0"/>
    <n v="1.3905341482350481E-2"/>
    <x v="3"/>
    <n v="13.905341482350481"/>
  </r>
  <r>
    <s v="Overhead Mains - LV"/>
    <x v="11"/>
    <s v="PVC_BUNDLE"/>
    <s v="PVC"/>
    <x v="1"/>
    <s v="buffer"/>
    <s v="buffer"/>
    <x v="1"/>
    <n v="0.41464391735916578"/>
    <x v="32"/>
    <n v="24.390818668186224"/>
  </r>
  <r>
    <s v="Overhead Mains - LV"/>
    <x v="11"/>
    <s v="PVC_BUNDLE"/>
    <s v="PVC"/>
    <x v="1"/>
    <s v="buffer"/>
    <s v="not in bushfire"/>
    <x v="0"/>
    <n v="0.1416784327075323"/>
    <x v="10"/>
    <n v="20.239776101076043"/>
  </r>
  <r>
    <s v="Overhead Mains - LV"/>
    <x v="11"/>
    <s v="PVC_BUNDLE"/>
    <s v="PVC"/>
    <x v="1"/>
    <s v="not in bushfire"/>
    <s v="buffer"/>
    <x v="1"/>
    <n v="7.1251024776617142E-2"/>
    <x v="14"/>
    <n v="17.812756194154286"/>
  </r>
  <r>
    <s v="Overhead Mains - LV"/>
    <x v="11"/>
    <s v="PVC_BUNDLE"/>
    <s v="PVC"/>
    <x v="1"/>
    <s v="not in bushfire"/>
    <s v="not in bushfire"/>
    <x v="0"/>
    <n v="1.6157832247589385"/>
    <x v="101"/>
    <n v="20.715169548191518"/>
  </r>
  <r>
    <s v="Overhead Mains - LV"/>
    <x v="11"/>
    <s v="PVC_SINGLE"/>
    <s v="PVC"/>
    <x v="1"/>
    <s v="buffer"/>
    <s v="buffer"/>
    <x v="1"/>
    <n v="0.10229851836640695"/>
    <x v="14"/>
    <n v="25.574629591601738"/>
  </r>
  <r>
    <s v="Overhead Mains - LV"/>
    <x v="11"/>
    <s v="PVC_SINGLE"/>
    <s v="PVC"/>
    <x v="1"/>
    <s v="not in bushfire"/>
    <s v="not in bushfire"/>
    <x v="0"/>
    <n v="2.7514587010974763E-2"/>
    <x v="3"/>
    <n v="27.514587010974761"/>
  </r>
  <r>
    <s v="Overhead Mains - LV"/>
    <x v="11"/>
    <s v="XLPE"/>
    <s v="XLPE"/>
    <x v="1"/>
    <s v="not in bushfire"/>
    <s v="not in bushfire"/>
    <x v="0"/>
    <n v="33.733680532161912"/>
    <x v="102"/>
    <n v="18.433705208831643"/>
  </r>
  <r>
    <s v="Overhead Mains - LV"/>
    <x v="11"/>
    <s v="XLPE_CONC_N"/>
    <s v="XLPE"/>
    <x v="1"/>
    <s v="not in bushfire"/>
    <s v="not in bushfire"/>
    <x v="0"/>
    <n v="1.5432926344194272E-2"/>
    <x v="3"/>
    <n v="15.432926344194271"/>
  </r>
  <r>
    <s v="Overhead Mains - LV"/>
    <x v="12"/>
    <s v="ALUMINIUM"/>
    <s v="BARE"/>
    <x v="0"/>
    <s v="buffer"/>
    <s v="buffer"/>
    <x v="1"/>
    <n v="0.32923900084663721"/>
    <x v="50"/>
    <n v="29.930818258785198"/>
  </r>
  <r>
    <s v="Overhead Mains - LV"/>
    <x v="12"/>
    <s v="ALUMINIUM"/>
    <s v="BARE"/>
    <x v="0"/>
    <s v="not in bushfire"/>
    <s v="not in bushfire"/>
    <x v="0"/>
    <n v="1.8387085298746473"/>
    <x v="42"/>
    <n v="29.656589191526571"/>
  </r>
  <r>
    <s v="Overhead Mains - LV"/>
    <x v="12"/>
    <s v="COPPER"/>
    <s v="BARE"/>
    <x v="0"/>
    <s v="buffer"/>
    <s v="buffer"/>
    <x v="1"/>
    <n v="2.7228406528057678"/>
    <x v="103"/>
    <n v="33.205373814704487"/>
  </r>
  <r>
    <s v="Overhead Mains - LV"/>
    <x v="12"/>
    <s v="COPPER"/>
    <s v="BARE"/>
    <x v="0"/>
    <s v="not in bushfire"/>
    <s v="not in bushfire"/>
    <x v="0"/>
    <n v="30.625644645177402"/>
    <x v="104"/>
    <n v="30.473278253907864"/>
  </r>
  <r>
    <s v="Overhead Mains - LV"/>
    <x v="12"/>
    <s v="COPPER"/>
    <s v="BARE"/>
    <x v="0"/>
    <s v="vegetation category 2"/>
    <s v="vegetation category 2"/>
    <x v="1"/>
    <n v="7.7799483009259249E-2"/>
    <x v="45"/>
    <n v="38.899741504629624"/>
  </r>
  <r>
    <s v="Overhead Mains - LV"/>
    <x v="12"/>
    <s v="LV_ABC"/>
    <s v="XLPE"/>
    <x v="1"/>
    <s v="not in bushfire"/>
    <s v="not in bushfire"/>
    <x v="0"/>
    <n v="10.216100451238336"/>
    <x v="105"/>
    <n v="25.995166542591189"/>
  </r>
  <r>
    <s v="Overhead Mains - LV"/>
    <x v="12"/>
    <s v="PVC_BUNDLE"/>
    <s v="PVC"/>
    <x v="1"/>
    <s v="not in bushfire"/>
    <s v="not in bushfire"/>
    <x v="0"/>
    <n v="6.9134223549476542E-2"/>
    <x v="45"/>
    <n v="34.567111774738272"/>
  </r>
  <r>
    <s v="Overhead Mains - LV"/>
    <x v="12"/>
    <s v="XLPE"/>
    <s v="XLPE"/>
    <x v="1"/>
    <s v="not in bushfire"/>
    <s v="not in bushfire"/>
    <x v="0"/>
    <n v="3.667181771512138"/>
    <x v="106"/>
    <n v="17.136363418281018"/>
  </r>
  <r>
    <s v="Overhead Mains - LV"/>
    <x v="13"/>
    <s v="ALUMINIUM"/>
    <s v="BARE"/>
    <x v="0"/>
    <s v="buffer"/>
    <s v="buffer"/>
    <x v="1"/>
    <n v="5.1110538877005736"/>
    <x v="107"/>
    <n v="31.549715356176378"/>
  </r>
  <r>
    <s v="Overhead Mains - LV"/>
    <x v="13"/>
    <s v="ALUMINIUM"/>
    <s v="BARE"/>
    <x v="0"/>
    <s v="not in bushfire"/>
    <s v="buffer"/>
    <x v="1"/>
    <n v="0.24939109710078616"/>
    <x v="10"/>
    <n v="35.627299585826599"/>
  </r>
  <r>
    <s v="Overhead Mains - LV"/>
    <x v="13"/>
    <s v="ALUMINIUM"/>
    <s v="BARE"/>
    <x v="0"/>
    <s v="not in bushfire"/>
    <s v="not in bushfire"/>
    <x v="0"/>
    <n v="67.752743909587068"/>
    <x v="108"/>
    <n v="32.746613779404093"/>
  </r>
  <r>
    <s v="Overhead Mains - LV"/>
    <x v="13"/>
    <s v="COPPER"/>
    <s v="BARE"/>
    <x v="0"/>
    <s v="buffer"/>
    <s v="buffer"/>
    <x v="1"/>
    <n v="2.8735007691673333"/>
    <x v="82"/>
    <n v="28.735007691673331"/>
  </r>
  <r>
    <s v="Overhead Mains - LV"/>
    <x v="13"/>
    <s v="COPPER"/>
    <s v="BARE"/>
    <x v="0"/>
    <s v="not in bushfire"/>
    <s v="buffer"/>
    <x v="1"/>
    <n v="0.1787654766003452"/>
    <x v="47"/>
    <n v="17.876547660034518"/>
  </r>
  <r>
    <s v="Overhead Mains - LV"/>
    <x v="13"/>
    <s v="COPPER"/>
    <s v="BARE"/>
    <x v="0"/>
    <s v="not in bushfire"/>
    <s v="not in bushfire"/>
    <x v="0"/>
    <n v="115.5315162497232"/>
    <x v="109"/>
    <n v="28.435027381177257"/>
  </r>
  <r>
    <s v="Overhead Mains - LV"/>
    <x v="13"/>
    <s v="COPPER"/>
    <s v="BARE"/>
    <x v="0"/>
    <s v="vegetation category 2"/>
    <s v="buffer"/>
    <x v="1"/>
    <n v="5.5649909916638658E-2"/>
    <x v="3"/>
    <n v="55.649909916638656"/>
  </r>
  <r>
    <s v="Overhead Mains - LV"/>
    <x v="13"/>
    <s v="LV_ABC"/>
    <s v="XLPE"/>
    <x v="1"/>
    <s v="not in bushfire"/>
    <s v="not in bushfire"/>
    <x v="0"/>
    <n v="45.464976181631776"/>
    <x v="110"/>
    <n v="26.886443631952559"/>
  </r>
  <r>
    <s v="Overhead Mains - LV"/>
    <x v="13"/>
    <s v="PVC"/>
    <s v="PVC"/>
    <x v="1"/>
    <s v="not in bushfire"/>
    <s v="buffer"/>
    <x v="1"/>
    <n v="1.3232889236764066E-2"/>
    <x v="3"/>
    <n v="13.232889236764066"/>
  </r>
  <r>
    <s v="Overhead Mains - LV"/>
    <x v="13"/>
    <s v="PVC"/>
    <s v="PVC"/>
    <x v="1"/>
    <s v="not in bushfire"/>
    <s v="not in bushfire"/>
    <x v="0"/>
    <n v="4.2032983697236612E-2"/>
    <x v="45"/>
    <n v="21.016491848618305"/>
  </r>
  <r>
    <s v="Overhead Mains - LV"/>
    <x v="13"/>
    <s v="PVC_BUNDLE"/>
    <s v="PVC"/>
    <x v="1"/>
    <s v="buffer"/>
    <s v="buffer"/>
    <x v="1"/>
    <n v="0.24783170120918405"/>
    <x v="26"/>
    <n v="27.536855689909338"/>
  </r>
  <r>
    <s v="Overhead Mains - LV"/>
    <x v="13"/>
    <s v="PVC_BUNDLE"/>
    <s v="PVC"/>
    <x v="1"/>
    <s v="not in bushfire"/>
    <s v="not in bushfire"/>
    <x v="0"/>
    <n v="4.9916991279066893"/>
    <x v="111"/>
    <n v="24.958495639533449"/>
  </r>
  <r>
    <s v="Overhead Mains - LV"/>
    <x v="13"/>
    <s v="PVC_BUNDLE"/>
    <s v="PVC"/>
    <x v="1"/>
    <s v="vegetation category 1"/>
    <s v="buffer"/>
    <x v="1"/>
    <n v="3.8023905220040066E-2"/>
    <x v="3"/>
    <n v="38.023905220040064"/>
  </r>
  <r>
    <s v="Overhead Mains - LV"/>
    <x v="13"/>
    <s v="XLPE"/>
    <s v="XLPE"/>
    <x v="1"/>
    <s v="not in bushfire"/>
    <s v="not in bushfire"/>
    <x v="0"/>
    <n v="6.2978365212291845"/>
    <x v="112"/>
    <n v="19.437767040830817"/>
  </r>
  <r>
    <s v="Overhead Mains - LV"/>
    <x v="14"/>
    <s v="ALUMINIUM"/>
    <s v="BARE"/>
    <x v="0"/>
    <s v="not in bushfire"/>
    <s v="buffer"/>
    <x v="1"/>
    <n v="0.52664756574210814"/>
    <x v="44"/>
    <n v="37.617683267293437"/>
  </r>
  <r>
    <s v="Overhead Mains - LV"/>
    <x v="14"/>
    <s v="ALUMINIUM"/>
    <s v="BARE"/>
    <x v="0"/>
    <s v="not in bushfire"/>
    <s v="not in bushfire"/>
    <x v="0"/>
    <n v="51.434956639067202"/>
    <x v="113"/>
    <n v="32.761118878386753"/>
  </r>
  <r>
    <s v="Overhead Mains - LV"/>
    <x v="14"/>
    <s v="COPPER"/>
    <s v="BARE"/>
    <x v="0"/>
    <s v="not in bushfire"/>
    <s v="buffer"/>
    <x v="1"/>
    <n v="1.456907810827804"/>
    <x v="87"/>
    <n v="30.998038528251151"/>
  </r>
  <r>
    <s v="Overhead Mains - LV"/>
    <x v="14"/>
    <s v="COPPER"/>
    <s v="BARE"/>
    <x v="0"/>
    <s v="not in bushfire"/>
    <s v="not in bushfire"/>
    <x v="0"/>
    <n v="80.496438030066656"/>
    <x v="114"/>
    <n v="29.464289176451924"/>
  </r>
  <r>
    <s v="Overhead Mains - LV"/>
    <x v="14"/>
    <s v="COPPER"/>
    <s v="BARE"/>
    <x v="0"/>
    <s v="not in bushfire"/>
    <s v="vegetation category 2"/>
    <x v="1"/>
    <n v="0.10005750839757437"/>
    <x v="14"/>
    <n v="25.014377099393592"/>
  </r>
  <r>
    <s v="Overhead Mains - LV"/>
    <x v="14"/>
    <s v="LV_ABC"/>
    <s v="XLPE"/>
    <x v="1"/>
    <s v="not in bushfire"/>
    <s v="not in bushfire"/>
    <x v="0"/>
    <n v="27.652543962065963"/>
    <x v="115"/>
    <n v="27.487618252550661"/>
  </r>
  <r>
    <s v="Overhead Mains - LV"/>
    <x v="14"/>
    <s v="PVC"/>
    <s v="PVC"/>
    <x v="1"/>
    <s v="not in bushfire"/>
    <s v="not in bushfire"/>
    <x v="0"/>
    <n v="3.0013755569104381E-2"/>
    <x v="45"/>
    <n v="15.006877784552191"/>
  </r>
  <r>
    <s v="Overhead Mains - LV"/>
    <x v="14"/>
    <s v="PVC_BUNDLE"/>
    <s v="PVC"/>
    <x v="1"/>
    <s v="not in bushfire"/>
    <s v="buffer"/>
    <x v="1"/>
    <n v="6.5182876206308443E-2"/>
    <x v="21"/>
    <n v="21.727625402102813"/>
  </r>
  <r>
    <s v="Overhead Mains - LV"/>
    <x v="14"/>
    <s v="PVC_BUNDLE"/>
    <s v="PVC"/>
    <x v="1"/>
    <s v="not in bushfire"/>
    <s v="not in bushfire"/>
    <x v="0"/>
    <n v="2.8884398698264411"/>
    <x v="116"/>
    <n v="26.499448347031567"/>
  </r>
  <r>
    <s v="Overhead Mains - LV"/>
    <x v="14"/>
    <s v="PVC_BUNDLE"/>
    <s v="PVC"/>
    <x v="1"/>
    <s v="not in bushfire"/>
    <s v="vegetation category 2"/>
    <x v="1"/>
    <n v="5.8171976689341626E-2"/>
    <x v="45"/>
    <n v="29.085988344670813"/>
  </r>
  <r>
    <s v="Overhead Mains - LV"/>
    <x v="14"/>
    <s v="XLPE"/>
    <s v="XLPE"/>
    <x v="1"/>
    <s v="not in bushfire"/>
    <s v="not in bushfire"/>
    <x v="0"/>
    <n v="4.4542104988780054"/>
    <x v="117"/>
    <n v="18.254961060975432"/>
  </r>
  <r>
    <s v="Overhead Mains - LV"/>
    <x v="15"/>
    <s v="ALUMINIUM"/>
    <s v="BARE"/>
    <x v="0"/>
    <s v="buffer"/>
    <s v="buffer"/>
    <x v="1"/>
    <n v="20.812440268086856"/>
    <x v="118"/>
    <n v="34.803411819543236"/>
  </r>
  <r>
    <s v="Overhead Mains - LV"/>
    <x v="15"/>
    <s v="ALUMINIUM"/>
    <s v="BARE"/>
    <x v="0"/>
    <s v="buffer"/>
    <s v="vegetation category 1"/>
    <x v="1"/>
    <n v="0.19527684931138331"/>
    <x v="5"/>
    <n v="39.055369862276656"/>
  </r>
  <r>
    <s v="Overhead Mains - LV"/>
    <x v="15"/>
    <s v="ALUMINIUM"/>
    <s v="BARE"/>
    <x v="0"/>
    <s v="not in bushfire"/>
    <s v="not in bushfire"/>
    <x v="0"/>
    <n v="30.243296640987175"/>
    <x v="119"/>
    <n v="34.445668156021839"/>
  </r>
  <r>
    <s v="Overhead Mains - LV"/>
    <x v="15"/>
    <s v="ALUMINIUM"/>
    <s v="BARE"/>
    <x v="0"/>
    <s v="vegetation category 1"/>
    <s v="buffer"/>
    <x v="1"/>
    <n v="5.042962238748061E-2"/>
    <x v="45"/>
    <n v="25.214811193740307"/>
  </r>
  <r>
    <s v="Overhead Mains - LV"/>
    <x v="15"/>
    <s v="ALUMINIUM"/>
    <s v="BARE"/>
    <x v="0"/>
    <s v="vegetation category 1"/>
    <s v="vegetation category 1"/>
    <x v="1"/>
    <n v="0.3221188982489816"/>
    <x v="10"/>
    <n v="46.016985464140227"/>
  </r>
  <r>
    <s v="Overhead Mains - LV"/>
    <x v="15"/>
    <s v="ALUMINIUM"/>
    <s v="BARE"/>
    <x v="0"/>
    <s v="vegetation category 2"/>
    <s v="buffer"/>
    <x v="1"/>
    <n v="0.10703509410645973"/>
    <x v="21"/>
    <n v="35.678364702153246"/>
  </r>
  <r>
    <s v="Overhead Mains - LV"/>
    <x v="15"/>
    <s v="ALUMINIUM"/>
    <s v="BARE"/>
    <x v="0"/>
    <s v="vegetation category 2"/>
    <s v="vegetation category 2"/>
    <x v="1"/>
    <n v="0.20907149730159949"/>
    <x v="5"/>
    <n v="41.814299460319901"/>
  </r>
  <r>
    <s v="Overhead Mains - LV"/>
    <x v="15"/>
    <s v="CONSAC"/>
    <s v="XLPE"/>
    <x v="1"/>
    <s v="not in bushfire"/>
    <s v="not in bushfire"/>
    <x v="0"/>
    <n v="7.4647850637994589E-2"/>
    <x v="84"/>
    <n v="12.441308439665766"/>
  </r>
  <r>
    <s v="Overhead Mains - LV"/>
    <x v="15"/>
    <s v="COPPER"/>
    <s v="BARE"/>
    <x v="0"/>
    <s v="buffer"/>
    <s v="buffer"/>
    <x v="1"/>
    <n v="85.060309663374625"/>
    <x v="120"/>
    <n v="34.860782648924022"/>
  </r>
  <r>
    <s v="Overhead Mains - LV"/>
    <x v="15"/>
    <s v="COPPER"/>
    <s v="BARE"/>
    <x v="0"/>
    <s v="buffer"/>
    <s v="vegetation category 1"/>
    <x v="1"/>
    <n v="0.55467775837598243"/>
    <x v="121"/>
    <n v="34.667359898498901"/>
  </r>
  <r>
    <s v="Overhead Mains - LV"/>
    <x v="15"/>
    <s v="COPPER"/>
    <s v="BARE"/>
    <x v="0"/>
    <s v="not in bushfire"/>
    <s v="buffer"/>
    <x v="1"/>
    <n v="0.14392240375276855"/>
    <x v="14"/>
    <n v="35.98060093819214"/>
  </r>
  <r>
    <s v="Overhead Mains - LV"/>
    <x v="15"/>
    <s v="COPPER"/>
    <s v="BARE"/>
    <x v="0"/>
    <s v="not in bushfire"/>
    <s v="not in bushfire"/>
    <x v="0"/>
    <n v="275.51574822041493"/>
    <x v="122"/>
    <n v="34.115372488907248"/>
  </r>
  <r>
    <s v="Overhead Mains - LV"/>
    <x v="15"/>
    <s v="COPPER"/>
    <s v="BARE"/>
    <x v="0"/>
    <s v="vegetation category 1"/>
    <s v="buffer"/>
    <x v="1"/>
    <n v="0.41057924716188116"/>
    <x v="50"/>
    <n v="37.325386105625562"/>
  </r>
  <r>
    <s v="Overhead Mains - LV"/>
    <x v="15"/>
    <s v="COPPER"/>
    <s v="BARE"/>
    <x v="0"/>
    <s v="vegetation category 1"/>
    <s v="vegetation category 1"/>
    <x v="1"/>
    <n v="1.5018824644856723"/>
    <x v="123"/>
    <n v="44.173013661343305"/>
  </r>
  <r>
    <s v="Overhead Mains - LV"/>
    <x v="15"/>
    <s v="COPPER"/>
    <s v="BARE"/>
    <x v="0"/>
    <s v="vegetation category 2"/>
    <s v="buffer"/>
    <x v="1"/>
    <n v="0.54833718235536855"/>
    <x v="50"/>
    <n v="49.848834759578956"/>
  </r>
  <r>
    <s v="Overhead Mains - LV"/>
    <x v="15"/>
    <s v="COPPER"/>
    <s v="BARE"/>
    <x v="0"/>
    <s v="vegetation category 2"/>
    <s v="vegetation category 2"/>
    <x v="1"/>
    <n v="0.29282588737223575"/>
    <x v="73"/>
    <n v="36.603235921529468"/>
  </r>
  <r>
    <s v="Overhead Mains - LV"/>
    <x v="15"/>
    <s v="LV_ABC"/>
    <s v="XLPE"/>
    <x v="1"/>
    <s v="not in bushfire"/>
    <s v="not in bushfire"/>
    <x v="0"/>
    <n v="82.333748963026906"/>
    <x v="124"/>
    <n v="25.923724484580259"/>
  </r>
  <r>
    <s v="Overhead Mains - LV"/>
    <x v="15"/>
    <s v="PVC"/>
    <s v="PVC"/>
    <x v="1"/>
    <s v="not in bushfire"/>
    <s v="not in bushfire"/>
    <x v="0"/>
    <n v="1.8526831747309264E-2"/>
    <x v="3"/>
    <n v="18.526831747309263"/>
  </r>
  <r>
    <s v="Overhead Mains - LV"/>
    <x v="15"/>
    <s v="PVC_BUNDLE"/>
    <s v="PVC"/>
    <x v="1"/>
    <s v="buffer"/>
    <s v="buffer"/>
    <x v="1"/>
    <n v="0.30601973690584422"/>
    <x v="125"/>
    <n v="25.501644742153687"/>
  </r>
  <r>
    <s v="Overhead Mains - LV"/>
    <x v="15"/>
    <s v="PVC_BUNDLE"/>
    <s v="PVC"/>
    <x v="1"/>
    <s v="not in bushfire"/>
    <s v="not in bushfire"/>
    <x v="0"/>
    <n v="0.84059859352096533"/>
    <x v="126"/>
    <n v="18.273882467847073"/>
  </r>
  <r>
    <s v="Overhead Mains - LV"/>
    <x v="15"/>
    <s v="PVC_BUNDLE"/>
    <s v="PVC"/>
    <x v="1"/>
    <s v="vegetation category 1"/>
    <s v="buffer"/>
    <x v="1"/>
    <n v="7.8397587318013329E-2"/>
    <x v="45"/>
    <n v="39.198793659006661"/>
  </r>
  <r>
    <s v="Overhead Mains - LV"/>
    <x v="15"/>
    <s v="PVC_BUNDLE"/>
    <s v="PVC"/>
    <x v="1"/>
    <s v="vegetation category 1"/>
    <s v="vegetation category 1"/>
    <x v="1"/>
    <n v="7.8332214560910149E-2"/>
    <x v="21"/>
    <n v="26.11073818697005"/>
  </r>
  <r>
    <s v="Overhead Mains - LV"/>
    <x v="15"/>
    <s v="XLPE"/>
    <s v="XLPE"/>
    <x v="1"/>
    <s v="not in bushfire"/>
    <s v="not in bushfire"/>
    <x v="0"/>
    <n v="36.407965399665244"/>
    <x v="127"/>
    <n v="17.926127720169987"/>
  </r>
  <r>
    <s v="Overhead Mains - LV"/>
    <x v="16"/>
    <s v="ACSR"/>
    <s v="BARE"/>
    <x v="0"/>
    <s v="buffer"/>
    <s v="buffer"/>
    <x v="1"/>
    <n v="0.78222094565852462"/>
    <x v="125"/>
    <n v="65.185078804877051"/>
  </r>
  <r>
    <s v="Overhead Mains - LV"/>
    <x v="16"/>
    <s v="ACSR"/>
    <s v="BARE"/>
    <x v="0"/>
    <s v="not in bushfire"/>
    <s v="not in bushfire"/>
    <x v="0"/>
    <n v="0.13430789557644857"/>
    <x v="45"/>
    <n v="67.153947788224286"/>
  </r>
  <r>
    <s v="Overhead Mains - LV"/>
    <x v="16"/>
    <s v="ACSR"/>
    <s v="BARE"/>
    <x v="0"/>
    <s v="vegetation category 1"/>
    <s v="vegetation category 1"/>
    <x v="1"/>
    <n v="0.28793269056554693"/>
    <x v="14"/>
    <n v="71.98317264138673"/>
  </r>
  <r>
    <s v="Overhead Mains - LV"/>
    <x v="16"/>
    <s v="ACSR"/>
    <s v="BARE"/>
    <x v="0"/>
    <s v="vegetation category 3"/>
    <s v="vegetation category 3"/>
    <x v="1"/>
    <n v="8.1101371992069723E-2"/>
    <x v="3"/>
    <n v="81.10137199206973"/>
  </r>
  <r>
    <s v="Overhead Mains - LV"/>
    <x v="16"/>
    <s v="ALUMINIUM"/>
    <s v="BARE"/>
    <x v="0"/>
    <s v="buffer"/>
    <s v="buffer"/>
    <x v="1"/>
    <n v="159.01661930142257"/>
    <x v="128"/>
    <n v="46.293047831564067"/>
  </r>
  <r>
    <s v="Overhead Mains - LV"/>
    <x v="16"/>
    <s v="ALUMINIUM"/>
    <s v="BARE"/>
    <x v="0"/>
    <s v="buffer"/>
    <s v="vegetation category 1"/>
    <x v="1"/>
    <n v="8.9951864363392961E-2"/>
    <x v="3"/>
    <n v="89.951864363392957"/>
  </r>
  <r>
    <s v="Overhead Mains - LV"/>
    <x v="16"/>
    <s v="ALUMINIUM"/>
    <s v="BARE"/>
    <x v="0"/>
    <s v="buffer"/>
    <s v="vegetation category 2"/>
    <x v="1"/>
    <n v="0.10479368672009645"/>
    <x v="3"/>
    <n v="104.79368672009645"/>
  </r>
  <r>
    <s v="Overhead Mains - LV"/>
    <x v="16"/>
    <s v="ALUMINIUM"/>
    <s v="BARE"/>
    <x v="0"/>
    <s v="buffer"/>
    <s v="vegetation category 3"/>
    <x v="1"/>
    <n v="0.15703483110037633"/>
    <x v="45"/>
    <n v="78.517415550188161"/>
  </r>
  <r>
    <s v="Overhead Mains - LV"/>
    <x v="16"/>
    <s v="ALUMINIUM"/>
    <s v="BARE"/>
    <x v="0"/>
    <s v="not in bushfire"/>
    <s v="not in bushfire"/>
    <x v="0"/>
    <n v="290.92532408597469"/>
    <x v="129"/>
    <n v="41.430550282821805"/>
  </r>
  <r>
    <s v="Overhead Mains - LV"/>
    <x v="16"/>
    <s v="ALUMINIUM"/>
    <s v="BARE"/>
    <x v="0"/>
    <s v="vegetation category 1"/>
    <s v="buffer"/>
    <x v="1"/>
    <n v="1.3184833708764414"/>
    <x v="130"/>
    <n v="73.2490761598023"/>
  </r>
  <r>
    <s v="Overhead Mains - LV"/>
    <x v="16"/>
    <s v="ALUMINIUM"/>
    <s v="BARE"/>
    <x v="0"/>
    <s v="vegetation category 1"/>
    <s v="vegetation category 1"/>
    <x v="1"/>
    <n v="4.9188488903696053"/>
    <x v="131"/>
    <n v="60.726529510735865"/>
  </r>
  <r>
    <s v="Overhead Mains - LV"/>
    <x v="16"/>
    <s v="ALUMINIUM"/>
    <s v="BARE"/>
    <x v="0"/>
    <s v="vegetation category 1"/>
    <s v="vegetation category 3"/>
    <x v="1"/>
    <n v="0.65743435967373487"/>
    <x v="47"/>
    <n v="65.743435967373486"/>
  </r>
  <r>
    <s v="Overhead Mains - LV"/>
    <x v="16"/>
    <s v="ALUMINIUM"/>
    <s v="BARE"/>
    <x v="0"/>
    <s v="vegetation category 2"/>
    <s v="buffer"/>
    <x v="1"/>
    <n v="0.28420504763198157"/>
    <x v="5"/>
    <n v="56.841009526396313"/>
  </r>
  <r>
    <s v="Overhead Mains - LV"/>
    <x v="16"/>
    <s v="ALUMINIUM"/>
    <s v="BARE"/>
    <x v="0"/>
    <s v="vegetation category 2"/>
    <s v="vegetation category 2"/>
    <x v="1"/>
    <n v="2.5722453383506081"/>
    <x v="126"/>
    <n v="55.918376920665388"/>
  </r>
  <r>
    <s v="Overhead Mains - LV"/>
    <x v="16"/>
    <s v="ALUMINIUM"/>
    <s v="BARE"/>
    <x v="0"/>
    <s v="vegetation category 2"/>
    <s v="vegetation category 3"/>
    <x v="1"/>
    <n v="0.60007095451767667"/>
    <x v="10"/>
    <n v="85.724422073953804"/>
  </r>
  <r>
    <s v="Overhead Mains - LV"/>
    <x v="16"/>
    <s v="ALUMINIUM"/>
    <s v="BARE"/>
    <x v="0"/>
    <s v="vegetation category 3"/>
    <s v="buffer"/>
    <x v="1"/>
    <n v="0.39720230797923622"/>
    <x v="10"/>
    <n v="56.743186854176606"/>
  </r>
  <r>
    <s v="Overhead Mains - LV"/>
    <x v="16"/>
    <s v="ALUMINIUM"/>
    <s v="BARE"/>
    <x v="0"/>
    <s v="vegetation category 3"/>
    <s v="vegetation category 3"/>
    <x v="1"/>
    <n v="4.4760837232340078"/>
    <x v="79"/>
    <n v="73.378421692360774"/>
  </r>
  <r>
    <s v="Overhead Mains - LV"/>
    <x v="16"/>
    <s v="COPPER"/>
    <s v="BARE"/>
    <x v="0"/>
    <s v="buffer"/>
    <s v="buffer"/>
    <x v="1"/>
    <n v="83.752693789754005"/>
    <x v="132"/>
    <n v="41.792761372132738"/>
  </r>
  <r>
    <s v="Overhead Mains - LV"/>
    <x v="16"/>
    <s v="COPPER"/>
    <s v="BARE"/>
    <x v="0"/>
    <s v="buffer"/>
    <s v="vegetation category 1"/>
    <x v="1"/>
    <n v="0.16034077504321781"/>
    <x v="45"/>
    <n v="80.170387521608902"/>
  </r>
  <r>
    <s v="Overhead Mains - LV"/>
    <x v="16"/>
    <s v="COPPER"/>
    <s v="BARE"/>
    <x v="0"/>
    <s v="buffer"/>
    <s v="vegetation category 2"/>
    <x v="1"/>
    <n v="6.5430568004064618E-2"/>
    <x v="3"/>
    <n v="65.430568004064625"/>
  </r>
  <r>
    <s v="Overhead Mains - LV"/>
    <x v="16"/>
    <s v="COPPER"/>
    <s v="BARE"/>
    <x v="0"/>
    <s v="not in bushfire"/>
    <s v="not in bushfire"/>
    <x v="0"/>
    <n v="192.7046701334985"/>
    <x v="133"/>
    <n v="36.14116094026604"/>
  </r>
  <r>
    <s v="Overhead Mains - LV"/>
    <x v="16"/>
    <s v="COPPER"/>
    <s v="BARE"/>
    <x v="0"/>
    <s v="vegetation category 1"/>
    <s v="buffer"/>
    <x v="1"/>
    <n v="1.0201456809521516"/>
    <x v="134"/>
    <n v="68.009712063476783"/>
  </r>
  <r>
    <s v="Overhead Mains - LV"/>
    <x v="16"/>
    <s v="COPPER"/>
    <s v="BARE"/>
    <x v="0"/>
    <s v="vegetation category 1"/>
    <s v="vegetation category 1"/>
    <x v="1"/>
    <n v="7.7658245973133777"/>
    <x v="135"/>
    <n v="60.670504666510766"/>
  </r>
  <r>
    <s v="Overhead Mains - LV"/>
    <x v="16"/>
    <s v="COPPER"/>
    <s v="BARE"/>
    <x v="0"/>
    <s v="vegetation category 1"/>
    <s v="vegetation category 2"/>
    <x v="1"/>
    <n v="0.42404934225683061"/>
    <x v="84"/>
    <n v="70.674890376138435"/>
  </r>
  <r>
    <s v="Overhead Mains - LV"/>
    <x v="16"/>
    <s v="COPPER"/>
    <s v="BARE"/>
    <x v="0"/>
    <s v="vegetation category 1"/>
    <s v="vegetation category 3"/>
    <x v="1"/>
    <n v="0.73147814853625859"/>
    <x v="73"/>
    <n v="91.434768567032322"/>
  </r>
  <r>
    <s v="Overhead Mains - LV"/>
    <x v="16"/>
    <s v="COPPER"/>
    <s v="BARE"/>
    <x v="0"/>
    <s v="vegetation category 2"/>
    <s v="buffer"/>
    <x v="1"/>
    <n v="0.23871715120894171"/>
    <x v="14"/>
    <n v="59.679287802235429"/>
  </r>
  <r>
    <s v="Overhead Mains - LV"/>
    <x v="16"/>
    <s v="COPPER"/>
    <s v="BARE"/>
    <x v="0"/>
    <s v="vegetation category 2"/>
    <s v="vegetation category 2"/>
    <x v="1"/>
    <n v="2.6636250251200599"/>
    <x v="136"/>
    <n v="53.272500502401201"/>
  </r>
  <r>
    <s v="Overhead Mains - LV"/>
    <x v="16"/>
    <s v="COPPER"/>
    <s v="BARE"/>
    <x v="0"/>
    <s v="vegetation category 2"/>
    <s v="vegetation category 3"/>
    <x v="1"/>
    <n v="0.33672498715212579"/>
    <x v="5"/>
    <n v="67.344997430425153"/>
  </r>
  <r>
    <s v="Overhead Mains - LV"/>
    <x v="16"/>
    <s v="COPPER"/>
    <s v="BARE"/>
    <x v="0"/>
    <s v="vegetation category 3"/>
    <s v="buffer"/>
    <x v="1"/>
    <n v="0.60376523342487676"/>
    <x v="47"/>
    <n v="60.37652334248768"/>
  </r>
  <r>
    <s v="Overhead Mains - LV"/>
    <x v="16"/>
    <s v="COPPER"/>
    <s v="BARE"/>
    <x v="0"/>
    <s v="vegetation category 3"/>
    <s v="vegetation category 3"/>
    <x v="1"/>
    <n v="5.1325233748615817"/>
    <x v="137"/>
    <n v="64.156542185769766"/>
  </r>
  <r>
    <s v="Overhead Mains - LV"/>
    <x v="16"/>
    <s v="LV_ABC"/>
    <s v="XLPE"/>
    <x v="1"/>
    <s v="not in bushfire"/>
    <s v="not in bushfire"/>
    <x v="0"/>
    <n v="204.1322378061023"/>
    <x v="138"/>
    <n v="32.20259312290618"/>
  </r>
  <r>
    <s v="Overhead Mains - LV"/>
    <x v="16"/>
    <s v="PVC"/>
    <s v="PVC"/>
    <x v="1"/>
    <s v="buffer"/>
    <s v="buffer"/>
    <x v="1"/>
    <n v="4.4890306508467967E-2"/>
    <x v="3"/>
    <n v="44.890306508467965"/>
  </r>
  <r>
    <s v="Overhead Mains - LV"/>
    <x v="16"/>
    <s v="PVC_BUNDLE"/>
    <s v="PVC"/>
    <x v="1"/>
    <s v="buffer"/>
    <s v="buffer"/>
    <x v="1"/>
    <n v="2.4083175619533561"/>
    <x v="139"/>
    <n v="40.138626032555933"/>
  </r>
  <r>
    <s v="Overhead Mains - LV"/>
    <x v="16"/>
    <s v="PVC_BUNDLE"/>
    <s v="PVC"/>
    <x v="1"/>
    <s v="not in bushfire"/>
    <s v="not in bushfire"/>
    <x v="0"/>
    <n v="2.5928728504898455"/>
    <x v="140"/>
    <n v="34.571638006531273"/>
  </r>
  <r>
    <s v="Overhead Mains - LV"/>
    <x v="16"/>
    <s v="PVC_BUNDLE"/>
    <s v="PVC"/>
    <x v="1"/>
    <s v="vegetation category 1"/>
    <s v="vegetation category 1"/>
    <x v="1"/>
    <n v="4.9205850484399037E-2"/>
    <x v="3"/>
    <n v="49.205850484399036"/>
  </r>
  <r>
    <s v="Overhead Mains - LV"/>
    <x v="16"/>
    <s v="PVC_BUNDLE"/>
    <s v="PVC"/>
    <x v="1"/>
    <s v="vegetation category 2"/>
    <s v="buffer"/>
    <x v="1"/>
    <n v="2.1539440051290614E-2"/>
    <x v="3"/>
    <n v="21.539440051290615"/>
  </r>
  <r>
    <s v="Overhead Mains - LV"/>
    <x v="16"/>
    <s v="PVC_BUNDLE"/>
    <s v="PVC"/>
    <x v="1"/>
    <s v="vegetation category 2"/>
    <s v="vegetation category 2"/>
    <x v="1"/>
    <n v="0.22323850166994966"/>
    <x v="21"/>
    <n v="74.412833889983219"/>
  </r>
  <r>
    <s v="Overhead Mains - LV"/>
    <x v="16"/>
    <s v="PVC_BUNDLE"/>
    <s v="PVC"/>
    <x v="1"/>
    <s v="vegetation category 2"/>
    <s v="vegetation category 3"/>
    <x v="1"/>
    <n v="3.1622960441648564E-2"/>
    <x v="3"/>
    <n v="31.622960441648562"/>
  </r>
  <r>
    <s v="Overhead Mains - LV"/>
    <x v="16"/>
    <s v="XLPE"/>
    <s v="XLPE"/>
    <x v="1"/>
    <s v="not in bushfire"/>
    <s v="not in bushfire"/>
    <x v="0"/>
    <n v="1.2908271347827582"/>
    <x v="63"/>
    <n v="36.880775279507382"/>
  </r>
  <r>
    <s v="Overhead Mains - LV"/>
    <x v="17"/>
    <s v="ALUMINIUM"/>
    <s v="BARE"/>
    <x v="0"/>
    <s v="buffer"/>
    <s v="buffer"/>
    <x v="1"/>
    <n v="1.8382138768547827"/>
    <x v="141"/>
    <n v="34.04099771953301"/>
  </r>
  <r>
    <s v="Overhead Mains - LV"/>
    <x v="17"/>
    <s v="ALUMINIUM"/>
    <s v="BARE"/>
    <x v="0"/>
    <s v="not in bushfire"/>
    <s v="not in bushfire"/>
    <x v="0"/>
    <n v="11.080748853758092"/>
    <x v="142"/>
    <n v="32.783280632420393"/>
  </r>
  <r>
    <s v="Overhead Mains - LV"/>
    <x v="17"/>
    <s v="COPPER"/>
    <s v="BARE"/>
    <x v="0"/>
    <s v="buffer"/>
    <s v="buffer"/>
    <x v="1"/>
    <n v="5.9669173564359879"/>
    <x v="143"/>
    <n v="32.78526020019774"/>
  </r>
  <r>
    <s v="Overhead Mains - LV"/>
    <x v="17"/>
    <s v="COPPER"/>
    <s v="BARE"/>
    <x v="0"/>
    <s v="buffer"/>
    <s v="vegetation category 2"/>
    <x v="1"/>
    <n v="0.19053935989362891"/>
    <x v="5"/>
    <n v="38.107871978725782"/>
  </r>
  <r>
    <s v="Overhead Mains - LV"/>
    <x v="17"/>
    <s v="COPPER"/>
    <s v="BARE"/>
    <x v="0"/>
    <s v="not in bushfire"/>
    <s v="not in bushfire"/>
    <x v="0"/>
    <n v="61.290892007048328"/>
    <x v="144"/>
    <n v="32.02240961705764"/>
  </r>
  <r>
    <s v="Overhead Mains - LV"/>
    <x v="17"/>
    <s v="COPPER"/>
    <s v="BARE"/>
    <x v="0"/>
    <s v="vegetation category 1"/>
    <s v="vegetation category 1"/>
    <x v="1"/>
    <n v="2.2920993635873518E-2"/>
    <x v="45"/>
    <n v="11.460496817936759"/>
  </r>
  <r>
    <s v="Overhead Mains - LV"/>
    <x v="17"/>
    <s v="COPPER"/>
    <s v="BARE"/>
    <x v="0"/>
    <s v="vegetation category 2"/>
    <s v="vegetation category 2"/>
    <x v="1"/>
    <n v="8.0661343508206695E-2"/>
    <x v="21"/>
    <n v="26.887114502735564"/>
  </r>
  <r>
    <s v="Overhead Mains - LV"/>
    <x v="17"/>
    <s v="LV_ABC"/>
    <s v="XLPE"/>
    <x v="1"/>
    <s v="not in bushfire"/>
    <s v="not in bushfire"/>
    <x v="0"/>
    <n v="17.289745832452159"/>
    <x v="145"/>
    <n v="26.236336619806007"/>
  </r>
  <r>
    <s v="Overhead Mains - LV"/>
    <x v="17"/>
    <s v="PVC_BUNDLE"/>
    <s v="PVC"/>
    <x v="1"/>
    <s v="buffer"/>
    <s v="buffer"/>
    <x v="1"/>
    <n v="0.2152930573158367"/>
    <x v="84"/>
    <n v="35.882176219306118"/>
  </r>
  <r>
    <s v="Overhead Mains - LV"/>
    <x v="17"/>
    <s v="PVC_BUNDLE"/>
    <s v="PVC"/>
    <x v="1"/>
    <s v="not in bushfire"/>
    <s v="not in bushfire"/>
    <x v="0"/>
    <n v="0.77779849027030334"/>
    <x v="146"/>
    <n v="25.090273879687206"/>
  </r>
  <r>
    <s v="Overhead Mains - LV"/>
    <x v="17"/>
    <s v="XLPE"/>
    <s v="XLPE"/>
    <x v="1"/>
    <s v="not in bushfire"/>
    <s v="not in bushfire"/>
    <x v="0"/>
    <n v="9.4182768141466813"/>
    <x v="147"/>
    <n v="17.473611900086606"/>
  </r>
  <r>
    <s v="Overhead Mains - LV"/>
    <x v="18"/>
    <s v="ALUMINIUM"/>
    <s v="BARE"/>
    <x v="0"/>
    <s v="not in bushfire"/>
    <s v="not in bushfire"/>
    <x v="0"/>
    <n v="16.3727272185793"/>
    <x v="148"/>
    <n v="28.774564531773816"/>
  </r>
  <r>
    <s v="Overhead Mains - LV"/>
    <x v="18"/>
    <s v="COPPER"/>
    <s v="BARE"/>
    <x v="0"/>
    <s v="not in bushfire"/>
    <s v="not in bushfire"/>
    <x v="0"/>
    <n v="88.919975873416234"/>
    <x v="149"/>
    <n v="27.563538708436528"/>
  </r>
  <r>
    <s v="Overhead Mains - LV"/>
    <x v="18"/>
    <s v="LV_ABC"/>
    <s v="XLPE"/>
    <x v="1"/>
    <s v="not in bushfire"/>
    <s v="not in bushfire"/>
    <x v="0"/>
    <n v="27.055714472654344"/>
    <x v="150"/>
    <n v="19.20206846888172"/>
  </r>
  <r>
    <s v="Overhead Mains - LV"/>
    <x v="18"/>
    <s v="PVC"/>
    <s v="PVC"/>
    <x v="1"/>
    <s v="not in bushfire"/>
    <s v="not in bushfire"/>
    <x v="0"/>
    <n v="7.3188418261313559E-2"/>
    <x v="21"/>
    <n v="24.396139420437851"/>
  </r>
  <r>
    <s v="Overhead Mains - LV"/>
    <x v="18"/>
    <s v="PVC_BUNDLE"/>
    <s v="PVC"/>
    <x v="1"/>
    <s v="not in bushfire"/>
    <s v="not in bushfire"/>
    <x v="0"/>
    <n v="1.5496075779240199"/>
    <x v="139"/>
    <n v="25.826792965400333"/>
  </r>
  <r>
    <s v="Overhead Mains - LV"/>
    <x v="18"/>
    <s v="XLPE"/>
    <s v="XLPE"/>
    <x v="1"/>
    <s v="not in bushfire"/>
    <s v="not in bushfire"/>
    <x v="0"/>
    <n v="6.1345210777285484"/>
    <x v="151"/>
    <n v="16.853079883869636"/>
  </r>
  <r>
    <s v="Overhead Mains - LV"/>
    <x v="19"/>
    <s v="ACSR"/>
    <s v="BARE"/>
    <x v="0"/>
    <s v="buffer"/>
    <s v="buffer"/>
    <x v="1"/>
    <n v="5.0373246925155796E-2"/>
    <x v="3"/>
    <n v="50.373246925155797"/>
  </r>
  <r>
    <s v="Overhead Mains - LV"/>
    <x v="19"/>
    <s v="ACSR"/>
    <s v="BARE"/>
    <x v="0"/>
    <s v="buffer"/>
    <s v="not in bushfire"/>
    <x v="0"/>
    <n v="2.3340937017757264E-2"/>
    <x v="3"/>
    <n v="23.340937017757263"/>
  </r>
  <r>
    <s v="Overhead Mains - LV"/>
    <x v="19"/>
    <s v="ACSR"/>
    <s v="BARE"/>
    <x v="0"/>
    <s v="buffer"/>
    <s v="vegetation category 3"/>
    <x v="1"/>
    <n v="1.0714984321628021"/>
    <x v="44"/>
    <n v="76.535602297343004"/>
  </r>
  <r>
    <s v="Overhead Mains - LV"/>
    <x v="19"/>
    <s v="ACSR"/>
    <s v="BARE"/>
    <x v="0"/>
    <s v="not in bushfire"/>
    <s v="buffer"/>
    <x v="1"/>
    <n v="0.56781396583459254"/>
    <x v="84"/>
    <n v="94.635660972432092"/>
  </r>
  <r>
    <s v="Overhead Mains - LV"/>
    <x v="19"/>
    <s v="ACSR"/>
    <s v="BARE"/>
    <x v="0"/>
    <s v="not in bushfire"/>
    <s v="not in bushfire"/>
    <x v="0"/>
    <n v="1.0663064094951529"/>
    <x v="130"/>
    <n v="59.239244971952935"/>
  </r>
  <r>
    <s v="Overhead Mains - LV"/>
    <x v="19"/>
    <s v="ACSR"/>
    <s v="BARE"/>
    <x v="0"/>
    <s v="not in bushfire"/>
    <s v="vegetation category 3"/>
    <x v="1"/>
    <n v="3.6209832907371839"/>
    <x v="152"/>
    <n v="82.295074789481447"/>
  </r>
  <r>
    <s v="Overhead Mains - LV"/>
    <x v="19"/>
    <s v="ACSR"/>
    <s v="BARE"/>
    <x v="0"/>
    <s v="vegetation category 1"/>
    <s v="vegetation category 1"/>
    <x v="1"/>
    <n v="0.13214753415830666"/>
    <x v="45"/>
    <n v="66.073767079153328"/>
  </r>
  <r>
    <s v="Overhead Mains - LV"/>
    <x v="19"/>
    <s v="ACSR"/>
    <s v="BARE"/>
    <x v="0"/>
    <s v="vegetation category 2"/>
    <s v="vegetation category 3"/>
    <x v="1"/>
    <n v="5.8013072057036534E-2"/>
    <x v="3"/>
    <n v="58.013072057036531"/>
  </r>
  <r>
    <s v="Overhead Mains - LV"/>
    <x v="19"/>
    <s v="ALUMINIUM"/>
    <s v="BARE"/>
    <x v="0"/>
    <s v="buffer"/>
    <s v="buffer"/>
    <x v="1"/>
    <n v="2.2117186039808567"/>
    <x v="153"/>
    <n v="56.710733435406588"/>
  </r>
  <r>
    <s v="Overhead Mains - LV"/>
    <x v="19"/>
    <s v="ALUMINIUM"/>
    <s v="BARE"/>
    <x v="0"/>
    <s v="buffer"/>
    <s v="not in bushfire"/>
    <x v="0"/>
    <n v="2.2483743238797529"/>
    <x v="154"/>
    <n v="56.209358096993824"/>
  </r>
  <r>
    <s v="Overhead Mains - LV"/>
    <x v="19"/>
    <s v="ALUMINIUM"/>
    <s v="BARE"/>
    <x v="0"/>
    <s v="buffer"/>
    <s v="vegetation category 1"/>
    <x v="1"/>
    <n v="0.18353342858445248"/>
    <x v="45"/>
    <n v="91.76671429222624"/>
  </r>
  <r>
    <s v="Overhead Mains - LV"/>
    <x v="19"/>
    <s v="ALUMINIUM"/>
    <s v="BARE"/>
    <x v="0"/>
    <s v="buffer"/>
    <s v="vegetation category 2"/>
    <x v="1"/>
    <n v="0.23629907050764662"/>
    <x v="21"/>
    <n v="78.766356835882206"/>
  </r>
  <r>
    <s v="Overhead Mains - LV"/>
    <x v="19"/>
    <s v="ALUMINIUM"/>
    <s v="BARE"/>
    <x v="0"/>
    <s v="buffer"/>
    <s v="vegetation category 3"/>
    <x v="1"/>
    <n v="3.1721789556649207"/>
    <x v="155"/>
    <n v="66.087061576352511"/>
  </r>
  <r>
    <s v="Overhead Mains - LV"/>
    <x v="19"/>
    <s v="ALUMINIUM"/>
    <s v="BARE"/>
    <x v="0"/>
    <s v="not in bushfire"/>
    <s v="buffer"/>
    <x v="1"/>
    <n v="6.3516445220757216"/>
    <x v="156"/>
    <n v="53.827495949794255"/>
  </r>
  <r>
    <s v="Overhead Mains - LV"/>
    <x v="19"/>
    <s v="ALUMINIUM"/>
    <s v="BARE"/>
    <x v="0"/>
    <s v="not in bushfire"/>
    <s v="not in bushfire"/>
    <x v="0"/>
    <n v="93.070040205798676"/>
    <x v="157"/>
    <n v="42.988471226696852"/>
  </r>
  <r>
    <s v="Overhead Mains - LV"/>
    <x v="19"/>
    <s v="ALUMINIUM"/>
    <s v="BARE"/>
    <x v="0"/>
    <s v="not in bushfire"/>
    <s v="vegetation category 3"/>
    <x v="1"/>
    <n v="25.951461656620225"/>
    <x v="158"/>
    <n v="70.520276240815832"/>
  </r>
  <r>
    <s v="Overhead Mains - LV"/>
    <x v="19"/>
    <s v="ALUMINIUM"/>
    <s v="BARE"/>
    <x v="0"/>
    <s v="vegetation category 1"/>
    <s v="buffer"/>
    <x v="1"/>
    <n v="0.12488743286547094"/>
    <x v="45"/>
    <n v="62.443716432735471"/>
  </r>
  <r>
    <s v="Overhead Mains - LV"/>
    <x v="19"/>
    <s v="ALUMINIUM"/>
    <s v="BARE"/>
    <x v="0"/>
    <s v="vegetation category 1"/>
    <s v="not in bushfire"/>
    <x v="0"/>
    <n v="0.5093648947756827"/>
    <x v="26"/>
    <n v="56.5960994195203"/>
  </r>
  <r>
    <s v="Overhead Mains - LV"/>
    <x v="19"/>
    <s v="ALUMINIUM"/>
    <s v="BARE"/>
    <x v="0"/>
    <s v="vegetation category 1"/>
    <s v="vegetation category 1"/>
    <x v="1"/>
    <n v="0.4160488309141025"/>
    <x v="10"/>
    <n v="59.435547273443213"/>
  </r>
  <r>
    <s v="Overhead Mains - LV"/>
    <x v="19"/>
    <s v="ALUMINIUM"/>
    <s v="BARE"/>
    <x v="0"/>
    <s v="vegetation category 2"/>
    <s v="buffer"/>
    <x v="1"/>
    <n v="8.232576828071328E-2"/>
    <x v="3"/>
    <n v="82.325768280713277"/>
  </r>
  <r>
    <s v="Overhead Mains - LV"/>
    <x v="19"/>
    <s v="ALUMINIUM"/>
    <s v="BARE"/>
    <x v="0"/>
    <s v="vegetation category 2"/>
    <s v="vegetation category 3"/>
    <x v="1"/>
    <n v="0.10576585243600542"/>
    <x v="3"/>
    <n v="105.76585243600542"/>
  </r>
  <r>
    <s v="Overhead Mains - LV"/>
    <x v="19"/>
    <s v="COPPER"/>
    <s v="BARE"/>
    <x v="0"/>
    <s v="buffer"/>
    <s v="buffer"/>
    <x v="1"/>
    <n v="0.45609219663987755"/>
    <x v="125"/>
    <n v="38.007683053323134"/>
  </r>
  <r>
    <s v="Overhead Mains - LV"/>
    <x v="19"/>
    <s v="COPPER"/>
    <s v="BARE"/>
    <x v="0"/>
    <s v="buffer"/>
    <s v="not in bushfire"/>
    <x v="0"/>
    <n v="0.33610904432924871"/>
    <x v="47"/>
    <n v="33.610904432924876"/>
  </r>
  <r>
    <s v="Overhead Mains - LV"/>
    <x v="19"/>
    <s v="COPPER"/>
    <s v="BARE"/>
    <x v="0"/>
    <s v="buffer"/>
    <s v="vegetation category 1"/>
    <x v="1"/>
    <n v="3.618848935353345E-2"/>
    <x v="3"/>
    <n v="36.188489353533448"/>
  </r>
  <r>
    <s v="Overhead Mains - LV"/>
    <x v="19"/>
    <s v="COPPER"/>
    <s v="BARE"/>
    <x v="0"/>
    <s v="buffer"/>
    <s v="vegetation category 3"/>
    <x v="1"/>
    <n v="1.2022073726855103"/>
    <x v="60"/>
    <n v="60.11036863427551"/>
  </r>
  <r>
    <s v="Overhead Mains - LV"/>
    <x v="19"/>
    <s v="COPPER"/>
    <s v="BARE"/>
    <x v="0"/>
    <s v="not in bushfire"/>
    <s v="buffer"/>
    <x v="1"/>
    <n v="3.0340373084266656"/>
    <x v="51"/>
    <n v="42.139407061481471"/>
  </r>
  <r>
    <s v="Overhead Mains - LV"/>
    <x v="19"/>
    <s v="COPPER"/>
    <s v="BARE"/>
    <x v="0"/>
    <s v="not in bushfire"/>
    <s v="not in bushfire"/>
    <x v="0"/>
    <n v="41.994162306655063"/>
    <x v="159"/>
    <n v="34.936907077084079"/>
  </r>
  <r>
    <s v="Overhead Mains - LV"/>
    <x v="19"/>
    <s v="COPPER"/>
    <s v="BARE"/>
    <x v="0"/>
    <s v="not in bushfire"/>
    <s v="vegetation category 2"/>
    <x v="1"/>
    <n v="4.6851563614834529E-2"/>
    <x v="45"/>
    <n v="23.425781807417266"/>
  </r>
  <r>
    <s v="Overhead Mains - LV"/>
    <x v="19"/>
    <s v="COPPER"/>
    <s v="BARE"/>
    <x v="0"/>
    <s v="not in bushfire"/>
    <s v="vegetation category 3"/>
    <x v="1"/>
    <n v="25.64752431026762"/>
    <x v="160"/>
    <n v="63.799811717083628"/>
  </r>
  <r>
    <s v="Overhead Mains - LV"/>
    <x v="19"/>
    <s v="COPPER"/>
    <s v="BARE"/>
    <x v="0"/>
    <s v="vegetation category 1"/>
    <s v="buffer"/>
    <x v="1"/>
    <n v="3.7983910972094248E-2"/>
    <x v="3"/>
    <n v="37.98391097209425"/>
  </r>
  <r>
    <s v="Overhead Mains - LV"/>
    <x v="19"/>
    <s v="COPPER"/>
    <s v="BARE"/>
    <x v="0"/>
    <s v="vegetation category 1"/>
    <s v="vegetation category 1"/>
    <x v="1"/>
    <n v="4.7713555631810248E-2"/>
    <x v="21"/>
    <n v="15.904518543936749"/>
  </r>
  <r>
    <s v="Overhead Mains - LV"/>
    <x v="19"/>
    <s v="COPPER"/>
    <s v="BARE"/>
    <x v="0"/>
    <s v="vegetation category 1"/>
    <s v="vegetation category 2"/>
    <x v="1"/>
    <n v="3.074064393647525E-2"/>
    <x v="3"/>
    <n v="30.740643936475248"/>
  </r>
  <r>
    <s v="Overhead Mains - LV"/>
    <x v="19"/>
    <s v="COPPER"/>
    <s v="BARE"/>
    <x v="0"/>
    <s v="vegetation category 1"/>
    <s v="vegetation category 3"/>
    <x v="1"/>
    <n v="0.17005953105973037"/>
    <x v="21"/>
    <n v="56.686510353243456"/>
  </r>
  <r>
    <s v="Overhead Mains - LV"/>
    <x v="19"/>
    <s v="COPPER"/>
    <s v="BARE"/>
    <x v="0"/>
    <s v="vegetation category 2"/>
    <s v="vegetation category 3"/>
    <x v="1"/>
    <n v="4.7899543558934686E-2"/>
    <x v="3"/>
    <n v="47.899543558934688"/>
  </r>
  <r>
    <s v="Overhead Mains - LV"/>
    <x v="19"/>
    <s v="LV_ABC"/>
    <s v="XLPE"/>
    <x v="1"/>
    <s v="not in bushfire"/>
    <s v="not in bushfire"/>
    <x v="0"/>
    <n v="99.912191919225421"/>
    <x v="161"/>
    <n v="38.134424396650928"/>
  </r>
  <r>
    <s v="Overhead Mains - LV"/>
    <x v="19"/>
    <s v="PVC"/>
    <s v="PVC"/>
    <x v="1"/>
    <s v="not in bushfire"/>
    <s v="not in bushfire"/>
    <x v="0"/>
    <n v="1.7626299257788716E-2"/>
    <x v="3"/>
    <n v="17.626299257788716"/>
  </r>
  <r>
    <s v="Overhead Mains - LV"/>
    <x v="19"/>
    <s v="PVC_BUNDLE"/>
    <s v="PVC"/>
    <x v="1"/>
    <s v="buffer"/>
    <s v="buffer"/>
    <x v="1"/>
    <n v="0.24758547812564013"/>
    <x v="84"/>
    <n v="41.264246354273361"/>
  </r>
  <r>
    <s v="Overhead Mains - LV"/>
    <x v="19"/>
    <s v="PVC_BUNDLE"/>
    <s v="PVC"/>
    <x v="1"/>
    <s v="not in bushfire"/>
    <s v="buffer"/>
    <x v="1"/>
    <n v="0.31524891121211762"/>
    <x v="18"/>
    <n v="24.24991624708597"/>
  </r>
  <r>
    <s v="Overhead Mains - LV"/>
    <x v="19"/>
    <s v="PVC_BUNDLE"/>
    <s v="PVC"/>
    <x v="1"/>
    <s v="not in bushfire"/>
    <s v="not in bushfire"/>
    <x v="0"/>
    <n v="6.3190845703993883"/>
    <x v="162"/>
    <n v="22.250297783096435"/>
  </r>
  <r>
    <s v="Overhead Mains - LV"/>
    <x v="19"/>
    <s v="PVC_BUNDLE"/>
    <s v="PVC"/>
    <x v="1"/>
    <s v="not in bushfire"/>
    <s v="vegetation category 3"/>
    <x v="1"/>
    <n v="0.40978970723364783"/>
    <x v="130"/>
    <n v="22.76609484631377"/>
  </r>
  <r>
    <s v="Overhead Mains - LV"/>
    <x v="19"/>
    <s v="PVC_SINGLE"/>
    <s v="PVC"/>
    <x v="1"/>
    <s v="not in bushfire"/>
    <s v="not in bushfire"/>
    <x v="0"/>
    <n v="0.13266381250144635"/>
    <x v="5"/>
    <n v="26.53276250028927"/>
  </r>
  <r>
    <s v="Overhead Mains - LV"/>
    <x v="19"/>
    <s v="XLPE"/>
    <s v="XLPE"/>
    <x v="1"/>
    <s v="not in bushfire"/>
    <s v="not in bushfire"/>
    <x v="0"/>
    <n v="1.5166601394644152"/>
    <x v="74"/>
    <n v="35.271166034056165"/>
  </r>
  <r>
    <s v="Overhead Mains - LV"/>
    <x v="20"/>
    <s v="ALUMINIUM"/>
    <s v="BARE"/>
    <x v="0"/>
    <s v="buffer"/>
    <s v="buffer"/>
    <x v="1"/>
    <n v="2.3243039025559731"/>
    <x v="163"/>
    <n v="34.180939743470198"/>
  </r>
  <r>
    <s v="Overhead Mains - LV"/>
    <x v="20"/>
    <s v="ALUMINIUM"/>
    <s v="BARE"/>
    <x v="0"/>
    <s v="buffer"/>
    <s v="not in bushfire"/>
    <x v="0"/>
    <n v="0.28531862145644443"/>
    <x v="10"/>
    <n v="40.759803065206341"/>
  </r>
  <r>
    <s v="Overhead Mains - LV"/>
    <x v="20"/>
    <s v="ALUMINIUM"/>
    <s v="BARE"/>
    <x v="0"/>
    <s v="not in bushfire"/>
    <s v="buffer"/>
    <x v="1"/>
    <n v="4.335072486050999E-2"/>
    <x v="21"/>
    <n v="14.450241620169995"/>
  </r>
  <r>
    <s v="Overhead Mains - LV"/>
    <x v="20"/>
    <s v="ALUMINIUM"/>
    <s v="BARE"/>
    <x v="0"/>
    <s v="not in bushfire"/>
    <s v="not in bushfire"/>
    <x v="0"/>
    <n v="18.5377516326643"/>
    <x v="164"/>
    <n v="33.705002968480542"/>
  </r>
  <r>
    <s v="Overhead Mains - LV"/>
    <x v="20"/>
    <s v="ALUMINIUM"/>
    <s v="BARE"/>
    <x v="0"/>
    <s v="vegetation category 1"/>
    <s v="buffer"/>
    <x v="1"/>
    <n v="4.1415975012701209E-2"/>
    <x v="3"/>
    <n v="41.41597501270121"/>
  </r>
  <r>
    <s v="Overhead Mains - LV"/>
    <x v="20"/>
    <s v="ALUMINIUM"/>
    <s v="BARE"/>
    <x v="0"/>
    <s v="vegetation category 1"/>
    <s v="vegetation category 1"/>
    <x v="1"/>
    <n v="2.8358116557133252E-2"/>
    <x v="3"/>
    <n v="28.358116557133251"/>
  </r>
  <r>
    <s v="Overhead Mains - LV"/>
    <x v="20"/>
    <s v="COPPER"/>
    <s v="BARE"/>
    <x v="0"/>
    <s v="buffer"/>
    <s v="buffer"/>
    <x v="1"/>
    <n v="5.9361681873997147"/>
    <x v="165"/>
    <n v="34.918636396468912"/>
  </r>
  <r>
    <s v="Overhead Mains - LV"/>
    <x v="20"/>
    <s v="COPPER"/>
    <s v="BARE"/>
    <x v="0"/>
    <s v="buffer"/>
    <s v="not in bushfire"/>
    <x v="0"/>
    <n v="0.74214655126585827"/>
    <x v="166"/>
    <n v="33.7339341484481"/>
  </r>
  <r>
    <s v="Overhead Mains - LV"/>
    <x v="20"/>
    <s v="COPPER"/>
    <s v="BARE"/>
    <x v="0"/>
    <s v="buffer"/>
    <s v="vegetation category 1"/>
    <x v="1"/>
    <n v="0.11949066101835218"/>
    <x v="14"/>
    <n v="29.872665254588046"/>
  </r>
  <r>
    <s v="Overhead Mains - LV"/>
    <x v="20"/>
    <s v="COPPER"/>
    <s v="BARE"/>
    <x v="0"/>
    <s v="buffer"/>
    <s v="vegetation category 2"/>
    <x v="1"/>
    <n v="8.8265070617069008E-2"/>
    <x v="21"/>
    <n v="29.421690205689671"/>
  </r>
  <r>
    <s v="Overhead Mains - LV"/>
    <x v="20"/>
    <s v="COPPER"/>
    <s v="BARE"/>
    <x v="0"/>
    <s v="not in bushfire"/>
    <s v="buffer"/>
    <x v="1"/>
    <n v="0.24240051319798372"/>
    <x v="73"/>
    <n v="30.300064149747964"/>
  </r>
  <r>
    <s v="Overhead Mains - LV"/>
    <x v="20"/>
    <s v="COPPER"/>
    <s v="BARE"/>
    <x v="0"/>
    <s v="not in bushfire"/>
    <s v="not in bushfire"/>
    <x v="0"/>
    <n v="50.02844059866878"/>
    <x v="167"/>
    <n v="32.676969692141597"/>
  </r>
  <r>
    <s v="Overhead Mains - LV"/>
    <x v="20"/>
    <s v="COPPER"/>
    <s v="BARE"/>
    <x v="0"/>
    <s v="vegetation category 1"/>
    <s v="buffer"/>
    <x v="1"/>
    <n v="0.29479657494000033"/>
    <x v="10"/>
    <n v="42.11379642000005"/>
  </r>
  <r>
    <s v="Overhead Mains - LV"/>
    <x v="20"/>
    <s v="COPPER"/>
    <s v="BARE"/>
    <x v="0"/>
    <s v="vegetation category 1"/>
    <s v="vegetation category 1"/>
    <x v="1"/>
    <n v="0.13806114138905143"/>
    <x v="21"/>
    <n v="46.020380463017148"/>
  </r>
  <r>
    <s v="Overhead Mains - LV"/>
    <x v="20"/>
    <s v="COPPER"/>
    <s v="BARE"/>
    <x v="0"/>
    <s v="vegetation category 1"/>
    <s v="vegetation category 2"/>
    <x v="1"/>
    <n v="6.7423388247886712E-2"/>
    <x v="45"/>
    <n v="33.711694123943353"/>
  </r>
  <r>
    <s v="Overhead Mains - LV"/>
    <x v="20"/>
    <s v="COPPER"/>
    <s v="BARE"/>
    <x v="0"/>
    <s v="vegetation category 2"/>
    <s v="vegetation category 1"/>
    <x v="1"/>
    <n v="0.3148841969872721"/>
    <x v="47"/>
    <n v="31.488419698727213"/>
  </r>
  <r>
    <s v="Overhead Mains - LV"/>
    <x v="20"/>
    <s v="COPPER"/>
    <s v="BARE"/>
    <x v="0"/>
    <s v="vegetation category 2"/>
    <s v="vegetation category 2"/>
    <x v="1"/>
    <n v="3.840459795167641E-2"/>
    <x v="3"/>
    <n v="38.404597951676408"/>
  </r>
  <r>
    <s v="Overhead Mains - LV"/>
    <x v="20"/>
    <s v="LV_ABC"/>
    <s v="XLPE"/>
    <x v="1"/>
    <s v="not in bushfire"/>
    <s v="not in bushfire"/>
    <x v="0"/>
    <n v="25.233196238398175"/>
    <x v="36"/>
    <n v="25.258454693091267"/>
  </r>
  <r>
    <s v="Overhead Mains - LV"/>
    <x v="20"/>
    <s v="PVC"/>
    <s v="PVC"/>
    <x v="1"/>
    <s v="not in bushfire"/>
    <s v="not in bushfire"/>
    <x v="0"/>
    <n v="7.9162618259432924E-2"/>
    <x v="21"/>
    <n v="26.387539419810977"/>
  </r>
  <r>
    <s v="Overhead Mains - LV"/>
    <x v="20"/>
    <s v="PVC_BUNDLE"/>
    <s v="PVC"/>
    <x v="1"/>
    <s v="not in bushfire"/>
    <s v="not in bushfire"/>
    <x v="0"/>
    <n v="0.45580115163695067"/>
    <x v="166"/>
    <n v="20.718234165315941"/>
  </r>
  <r>
    <s v="Overhead Mains - LV"/>
    <x v="20"/>
    <s v="TWIN_TWIST"/>
    <s v="BARE"/>
    <x v="0"/>
    <s v="buffer"/>
    <s v="buffer"/>
    <x v="1"/>
    <n v="1.3800341535267824"/>
    <x v="153"/>
    <n v="35.385491116071343"/>
  </r>
  <r>
    <s v="Overhead Mains - LV"/>
    <x v="20"/>
    <s v="TWIN_TWIST"/>
    <s v="BARE"/>
    <x v="0"/>
    <s v="buffer"/>
    <s v="not in bushfire"/>
    <x v="0"/>
    <n v="0.18387518576443698"/>
    <x v="84"/>
    <n v="30.64586429407283"/>
  </r>
  <r>
    <s v="Overhead Mains - LV"/>
    <x v="20"/>
    <s v="TWIN_TWIST"/>
    <s v="BARE"/>
    <x v="0"/>
    <s v="buffer"/>
    <s v="vegetation category 1"/>
    <x v="1"/>
    <n v="4.0614891405734779E-2"/>
    <x v="3"/>
    <n v="40.614891405734781"/>
  </r>
  <r>
    <s v="Overhead Mains - LV"/>
    <x v="20"/>
    <s v="TWIN_TWIST"/>
    <s v="BARE"/>
    <x v="0"/>
    <s v="not in bushfire"/>
    <s v="buffer"/>
    <x v="1"/>
    <n v="8.172854906876402E-2"/>
    <x v="45"/>
    <n v="40.864274534382012"/>
  </r>
  <r>
    <s v="Overhead Mains - LV"/>
    <x v="20"/>
    <s v="TWIN_TWIST"/>
    <s v="BARE"/>
    <x v="0"/>
    <s v="not in bushfire"/>
    <s v="not in bushfire"/>
    <x v="0"/>
    <n v="4.6612274237465092"/>
    <x v="168"/>
    <n v="34.023557837565761"/>
  </r>
  <r>
    <s v="Overhead Mains - LV"/>
    <x v="20"/>
    <s v="TWIN_TWIST"/>
    <s v="BARE"/>
    <x v="0"/>
    <s v="vegetation category 1"/>
    <s v="buffer"/>
    <x v="1"/>
    <n v="4.4071323455840208E-2"/>
    <x v="3"/>
    <n v="44.071323455840208"/>
  </r>
  <r>
    <s v="Overhead Mains - LV"/>
    <x v="20"/>
    <s v="TWIN_TWIST"/>
    <s v="BARE"/>
    <x v="0"/>
    <s v="vegetation category 1"/>
    <s v="vegetation category 1"/>
    <x v="1"/>
    <n v="7.7081147934044886E-2"/>
    <x v="45"/>
    <n v="38.540573967022446"/>
  </r>
  <r>
    <s v="Overhead Mains - LV"/>
    <x v="20"/>
    <s v="TWIN_TWIST"/>
    <s v="BARE"/>
    <x v="0"/>
    <s v="vegetation category 2"/>
    <s v="vegetation category 1"/>
    <x v="1"/>
    <n v="3.5740212117309662E-2"/>
    <x v="3"/>
    <n v="35.74021211730966"/>
  </r>
  <r>
    <s v="Overhead Mains - LV"/>
    <x v="20"/>
    <s v="XLPE"/>
    <s v="XLPE"/>
    <x v="1"/>
    <s v="not in bushfire"/>
    <s v="not in bushfire"/>
    <x v="0"/>
    <n v="10.858769801037408"/>
    <x v="169"/>
    <n v="17.514144840382915"/>
  </r>
  <r>
    <s v="Overhead Mains - LV"/>
    <x v="21"/>
    <s v="ALUMINIUM"/>
    <s v="BARE"/>
    <x v="0"/>
    <s v="not in bushfire"/>
    <s v="not in bushfire"/>
    <x v="0"/>
    <n v="19.305231748389655"/>
    <x v="170"/>
    <n v="27.618357293833554"/>
  </r>
  <r>
    <s v="Overhead Mains - LV"/>
    <x v="21"/>
    <s v="COPPER"/>
    <s v="BARE"/>
    <x v="0"/>
    <s v="not in bushfire"/>
    <s v="not in bushfire"/>
    <x v="0"/>
    <n v="151.05728088637005"/>
    <x v="171"/>
    <n v="26.39938498538449"/>
  </r>
  <r>
    <s v="Overhead Mains - LV"/>
    <x v="21"/>
    <s v="LV_ABC"/>
    <s v="XLPE"/>
    <x v="1"/>
    <s v="not in bushfire"/>
    <s v="not in bushfire"/>
    <x v="0"/>
    <n v="41.813216279126692"/>
    <x v="172"/>
    <n v="19.807302832366979"/>
  </r>
  <r>
    <s v="Overhead Mains - LV"/>
    <x v="21"/>
    <s v="PVC"/>
    <s v="PVC"/>
    <x v="1"/>
    <s v="not in bushfire"/>
    <s v="not in bushfire"/>
    <x v="0"/>
    <n v="8.565214363337012E-2"/>
    <x v="14"/>
    <n v="21.413035908342529"/>
  </r>
  <r>
    <s v="Overhead Mains - LV"/>
    <x v="21"/>
    <s v="PVC_BUNDLE"/>
    <s v="PVC"/>
    <x v="1"/>
    <s v="not in bushfire"/>
    <s v="not in bushfire"/>
    <x v="0"/>
    <n v="2.622567423924099"/>
    <x v="173"/>
    <n v="22.608339861414645"/>
  </r>
  <r>
    <s v="Overhead Mains - LV"/>
    <x v="21"/>
    <s v="PVC_SINGLE"/>
    <s v="PVC"/>
    <x v="1"/>
    <s v="not in bushfire"/>
    <s v="not in bushfire"/>
    <x v="0"/>
    <n v="1.3011511298786096E-2"/>
    <x v="3"/>
    <n v="13.011511298786097"/>
  </r>
  <r>
    <s v="Overhead Mains - LV"/>
    <x v="21"/>
    <s v="XLPE"/>
    <s v="XLPE"/>
    <x v="1"/>
    <s v="not in bushfire"/>
    <s v="not in bushfire"/>
    <x v="0"/>
    <n v="3.4899316752944247"/>
    <x v="174"/>
    <n v="20.897794462840867"/>
  </r>
  <r>
    <s v="Overhead Mains - LV"/>
    <x v="22"/>
    <s v="ACSR"/>
    <s v="BARE"/>
    <x v="0"/>
    <s v="vegetation category 2"/>
    <s v="vegetation category 2"/>
    <x v="1"/>
    <n v="4.9674693145881244E-2"/>
    <x v="3"/>
    <n v="49.674693145881243"/>
  </r>
  <r>
    <s v="Overhead Mains - LV"/>
    <x v="23"/>
    <s v="ALUMINIUM"/>
    <s v="BARE"/>
    <x v="0"/>
    <s v="buffer"/>
    <s v="buffer"/>
    <x v="1"/>
    <n v="0.33804144960610144"/>
    <x v="47"/>
    <n v="33.804144960610138"/>
  </r>
  <r>
    <s v="Overhead Mains - LV"/>
    <x v="23"/>
    <s v="ALUMINIUM"/>
    <s v="BARE"/>
    <x v="0"/>
    <s v="not in bushfire"/>
    <s v="not in bushfire"/>
    <x v="0"/>
    <n v="6.1200447144587313"/>
    <x v="175"/>
    <n v="31.546622239477998"/>
  </r>
  <r>
    <s v="Overhead Mains - LV"/>
    <x v="23"/>
    <s v="COPPER"/>
    <s v="BARE"/>
    <x v="0"/>
    <s v="buffer"/>
    <s v="buffer"/>
    <x v="1"/>
    <n v="6.8491141769194286"/>
    <x v="176"/>
    <n v="33.087508101060045"/>
  </r>
  <r>
    <s v="Overhead Mains - LV"/>
    <x v="23"/>
    <s v="COPPER"/>
    <s v="BARE"/>
    <x v="0"/>
    <s v="buffer"/>
    <s v="vegetation category 1"/>
    <x v="1"/>
    <n v="0.28763760745268074"/>
    <x v="73"/>
    <n v="35.954700931585094"/>
  </r>
  <r>
    <s v="Overhead Mains - LV"/>
    <x v="23"/>
    <s v="COPPER"/>
    <s v="BARE"/>
    <x v="0"/>
    <s v="not in bushfire"/>
    <s v="not in bushfire"/>
    <x v="0"/>
    <n v="39.967689860288353"/>
    <x v="177"/>
    <n v="30.768044542177332"/>
  </r>
  <r>
    <s v="Overhead Mains - LV"/>
    <x v="23"/>
    <s v="COPPER"/>
    <s v="BARE"/>
    <x v="0"/>
    <s v="vegetation category 1"/>
    <s v="vegetation category 1"/>
    <x v="1"/>
    <n v="1.2428356570759285E-2"/>
    <x v="3"/>
    <n v="12.428356570759284"/>
  </r>
  <r>
    <s v="Overhead Mains - LV"/>
    <x v="23"/>
    <s v="COPPER"/>
    <s v="BARE"/>
    <x v="0"/>
    <s v="vegetation category 2"/>
    <s v="vegetation category 2"/>
    <x v="1"/>
    <n v="0.41085908319875208"/>
    <x v="18"/>
    <n v="31.60454486144247"/>
  </r>
  <r>
    <s v="Overhead Mains - LV"/>
    <x v="23"/>
    <s v="LV_ABC"/>
    <s v="XLPE"/>
    <x v="1"/>
    <s v="not in bushfire"/>
    <s v="not in bushfire"/>
    <x v="0"/>
    <n v="11.958193739357091"/>
    <x v="178"/>
    <n v="27.239621274161937"/>
  </r>
  <r>
    <s v="Overhead Mains - LV"/>
    <x v="23"/>
    <s v="PVC"/>
    <s v="PVC"/>
    <x v="1"/>
    <s v="not in bushfire"/>
    <s v="not in bushfire"/>
    <x v="0"/>
    <n v="1.2967092517145694E-2"/>
    <x v="3"/>
    <n v="12.967092517145694"/>
  </r>
  <r>
    <s v="Overhead Mains - LV"/>
    <x v="23"/>
    <s v="PVC_BUNDLE"/>
    <s v="PVC"/>
    <x v="1"/>
    <s v="buffer"/>
    <s v="vegetation category 1"/>
    <x v="1"/>
    <n v="1.6941778803083677E-2"/>
    <x v="3"/>
    <n v="16.941778803083675"/>
  </r>
  <r>
    <s v="Overhead Mains - LV"/>
    <x v="23"/>
    <s v="PVC_BUNDLE"/>
    <s v="PVC"/>
    <x v="1"/>
    <s v="not in bushfire"/>
    <s v="not in bushfire"/>
    <x v="0"/>
    <n v="0.13208661796543775"/>
    <x v="26"/>
    <n v="14.676290885048639"/>
  </r>
  <r>
    <s v="Overhead Mains - LV"/>
    <x v="23"/>
    <s v="PVC_BUNDLE"/>
    <s v="PVC"/>
    <x v="1"/>
    <s v="vegetation category 2"/>
    <s v="vegetation category 2"/>
    <x v="1"/>
    <n v="8.0305367717627432E-2"/>
    <x v="14"/>
    <n v="20.076341929406858"/>
  </r>
  <r>
    <s v="Overhead Mains - LV"/>
    <x v="23"/>
    <s v="XLPE"/>
    <s v="XLPE"/>
    <x v="1"/>
    <s v="not in bushfire"/>
    <s v="not in bushfire"/>
    <x v="0"/>
    <n v="7.7665726244397515"/>
    <x v="179"/>
    <n v="16.180359634249481"/>
  </r>
  <r>
    <s v="Overhead Mains - LV"/>
    <x v="24"/>
    <s v="ACSR"/>
    <s v="BARE"/>
    <x v="0"/>
    <s v="buffer"/>
    <s v="vegetation category 3"/>
    <x v="1"/>
    <n v="0.50401719370608433"/>
    <x v="84"/>
    <n v="84.002865617680726"/>
  </r>
  <r>
    <s v="Overhead Mains - LV"/>
    <x v="24"/>
    <s v="ACSR"/>
    <s v="BARE"/>
    <x v="0"/>
    <s v="not in bushfire"/>
    <s v="buffer"/>
    <x v="1"/>
    <n v="0.13302125191885109"/>
    <x v="45"/>
    <n v="66.510625959425539"/>
  </r>
  <r>
    <s v="Overhead Mains - LV"/>
    <x v="24"/>
    <s v="ACSR"/>
    <s v="BARE"/>
    <x v="0"/>
    <s v="not in bushfire"/>
    <s v="not in bushfire"/>
    <x v="0"/>
    <n v="0.43585680943329641"/>
    <x v="18"/>
    <n v="33.527446879484344"/>
  </r>
  <r>
    <s v="Overhead Mains - LV"/>
    <x v="24"/>
    <s v="ACSR"/>
    <s v="BARE"/>
    <x v="0"/>
    <s v="not in bushfire"/>
    <s v="vegetation category 3"/>
    <x v="1"/>
    <n v="2.5524920154793089"/>
    <x v="123"/>
    <n v="75.073294572920844"/>
  </r>
  <r>
    <s v="Overhead Mains - LV"/>
    <x v="24"/>
    <s v="ACSR"/>
    <s v="BARE"/>
    <x v="0"/>
    <s v="vegetation category 1"/>
    <s v="vegetation category 1"/>
    <x v="1"/>
    <n v="0.10365507900250454"/>
    <x v="3"/>
    <n v="103.65507900250454"/>
  </r>
  <r>
    <s v="Overhead Mains - LV"/>
    <x v="24"/>
    <s v="ACSR"/>
    <s v="BARE"/>
    <x v="0"/>
    <s v="vegetation category 1"/>
    <s v="vegetation category 3"/>
    <x v="1"/>
    <n v="0.31049080601464679"/>
    <x v="5"/>
    <n v="62.098161202929361"/>
  </r>
  <r>
    <s v="Overhead Mains - LV"/>
    <x v="24"/>
    <s v="ACSR"/>
    <s v="BARE"/>
    <x v="0"/>
    <s v="vegetation category 2"/>
    <s v="vegetation category 3"/>
    <x v="1"/>
    <n v="0.10682922142169993"/>
    <x v="45"/>
    <n v="53.414610710849963"/>
  </r>
  <r>
    <s v="Overhead Mains - LV"/>
    <x v="24"/>
    <s v="ALUMINIUM"/>
    <s v="BARE"/>
    <x v="0"/>
    <s v="buffer"/>
    <s v="vegetation category 3"/>
    <x v="1"/>
    <n v="1.2044084797852579"/>
    <x v="32"/>
    <n v="70.847557634426934"/>
  </r>
  <r>
    <s v="Overhead Mains - LV"/>
    <x v="24"/>
    <s v="ALUMINIUM"/>
    <s v="BARE"/>
    <x v="0"/>
    <s v="not in bushfire"/>
    <s v="buffer"/>
    <x v="1"/>
    <n v="1.2532406261150997"/>
    <x v="180"/>
    <n v="48.201562542888446"/>
  </r>
  <r>
    <s v="Overhead Mains - LV"/>
    <x v="24"/>
    <s v="ALUMINIUM"/>
    <s v="BARE"/>
    <x v="0"/>
    <s v="not in bushfire"/>
    <s v="not in bushfire"/>
    <x v="0"/>
    <n v="11.654043868510447"/>
    <x v="181"/>
    <n v="43.163125438927587"/>
  </r>
  <r>
    <s v="Overhead Mains - LV"/>
    <x v="24"/>
    <s v="ALUMINIUM"/>
    <s v="BARE"/>
    <x v="0"/>
    <s v="not in bushfire"/>
    <s v="vegetation category 3"/>
    <x v="1"/>
    <n v="5.5773091912576724"/>
    <x v="182"/>
    <n v="59.333076502741193"/>
  </r>
  <r>
    <s v="Overhead Mains - LV"/>
    <x v="24"/>
    <s v="ALUMINIUM"/>
    <s v="BARE"/>
    <x v="0"/>
    <s v="vegetation category 1"/>
    <s v="vegetation category 1"/>
    <x v="1"/>
    <n v="0.29963838559177514"/>
    <x v="5"/>
    <n v="59.927677118355028"/>
  </r>
  <r>
    <s v="Overhead Mains - LV"/>
    <x v="24"/>
    <s v="ALUMINIUM"/>
    <s v="BARE"/>
    <x v="0"/>
    <s v="vegetation category 1"/>
    <s v="vegetation category 3"/>
    <x v="1"/>
    <n v="1.0452504033513768"/>
    <x v="121"/>
    <n v="65.328150209461043"/>
  </r>
  <r>
    <s v="Overhead Mains - LV"/>
    <x v="24"/>
    <s v="COPPER"/>
    <s v="BARE"/>
    <x v="0"/>
    <s v="buffer"/>
    <s v="buffer"/>
    <x v="1"/>
    <n v="0.11005390216758076"/>
    <x v="45"/>
    <n v="55.026951083790379"/>
  </r>
  <r>
    <s v="Overhead Mains - LV"/>
    <x v="24"/>
    <s v="COPPER"/>
    <s v="BARE"/>
    <x v="0"/>
    <s v="buffer"/>
    <s v="vegetation category 1"/>
    <x v="1"/>
    <n v="7.5539602944517448E-2"/>
    <x v="3"/>
    <n v="75.539602944517441"/>
  </r>
  <r>
    <s v="Overhead Mains - LV"/>
    <x v="24"/>
    <s v="COPPER"/>
    <s v="BARE"/>
    <x v="0"/>
    <s v="buffer"/>
    <s v="vegetation category 3"/>
    <x v="1"/>
    <n v="0.79378035706607908"/>
    <x v="166"/>
    <n v="36.080925321185411"/>
  </r>
  <r>
    <s v="Overhead Mains - LV"/>
    <x v="24"/>
    <s v="COPPER"/>
    <s v="BARE"/>
    <x v="0"/>
    <s v="not in bushfire"/>
    <s v="buffer"/>
    <x v="1"/>
    <n v="2.195580500937151"/>
    <x v="42"/>
    <n v="35.412588724792755"/>
  </r>
  <r>
    <s v="Overhead Mains - LV"/>
    <x v="24"/>
    <s v="COPPER"/>
    <s v="BARE"/>
    <x v="0"/>
    <s v="not in bushfire"/>
    <s v="not in bushfire"/>
    <x v="0"/>
    <n v="10.217753265052313"/>
    <x v="16"/>
    <n v="29.876471535240679"/>
  </r>
  <r>
    <s v="Overhead Mains - LV"/>
    <x v="24"/>
    <s v="COPPER"/>
    <s v="BARE"/>
    <x v="0"/>
    <s v="not in bushfire"/>
    <s v="vegetation category 3"/>
    <x v="1"/>
    <n v="6.3665144937076805"/>
    <x v="183"/>
    <n v="55.846618365856848"/>
  </r>
  <r>
    <s v="Overhead Mains - LV"/>
    <x v="24"/>
    <s v="COPPER"/>
    <s v="BARE"/>
    <x v="0"/>
    <s v="vegetation category 1"/>
    <s v="vegetation category 1"/>
    <x v="1"/>
    <n v="0.13433097865088373"/>
    <x v="21"/>
    <n v="44.776992883627912"/>
  </r>
  <r>
    <s v="Overhead Mains - LV"/>
    <x v="24"/>
    <s v="COPPER"/>
    <s v="BARE"/>
    <x v="0"/>
    <s v="vegetation category 1"/>
    <s v="vegetation category 3"/>
    <x v="1"/>
    <n v="0.80379352696180528"/>
    <x v="121"/>
    <n v="50.237095435112828"/>
  </r>
  <r>
    <s v="Overhead Mains - LV"/>
    <x v="24"/>
    <s v="COPPER"/>
    <s v="BARE"/>
    <x v="0"/>
    <s v="vegetation category 2"/>
    <s v="vegetation category 3"/>
    <x v="1"/>
    <n v="0.18869340252254782"/>
    <x v="14"/>
    <n v="47.173350630636953"/>
  </r>
  <r>
    <s v="Overhead Mains - LV"/>
    <x v="24"/>
    <s v="LV_ABC"/>
    <s v="XLPE"/>
    <x v="1"/>
    <s v="not in bushfire"/>
    <s v="not in bushfire"/>
    <x v="0"/>
    <n v="41.10963082849235"/>
    <x v="184"/>
    <n v="39.226746973752242"/>
  </r>
  <r>
    <s v="Overhead Mains - LV"/>
    <x v="24"/>
    <s v="PVC"/>
    <s v="PVC"/>
    <x v="1"/>
    <s v="not in bushfire"/>
    <s v="vegetation category 3"/>
    <x v="1"/>
    <n v="3.6836739076615728E-2"/>
    <x v="3"/>
    <n v="36.836739076615729"/>
  </r>
  <r>
    <s v="Overhead Mains - LV"/>
    <x v="24"/>
    <s v="PVC_BUNDLE"/>
    <s v="PVC"/>
    <x v="1"/>
    <s v="buffer"/>
    <s v="vegetation category 3"/>
    <x v="1"/>
    <n v="7.8635824063727683E-2"/>
    <x v="3"/>
    <n v="78.635824063727682"/>
  </r>
  <r>
    <s v="Overhead Mains - LV"/>
    <x v="24"/>
    <s v="PVC_BUNDLE"/>
    <s v="PVC"/>
    <x v="1"/>
    <s v="not in bushfire"/>
    <s v="buffer"/>
    <x v="1"/>
    <n v="3.0800019817598858E-2"/>
    <x v="3"/>
    <n v="30.800019817598859"/>
  </r>
  <r>
    <s v="Overhead Mains - LV"/>
    <x v="24"/>
    <s v="PVC_BUNDLE"/>
    <s v="PVC"/>
    <x v="1"/>
    <s v="not in bushfire"/>
    <s v="not in bushfire"/>
    <x v="0"/>
    <n v="1.5583196627517557"/>
    <x v="152"/>
    <n v="35.416355971630814"/>
  </r>
  <r>
    <s v="Overhead Mains - LV"/>
    <x v="24"/>
    <s v="PVC_BUNDLE"/>
    <s v="PVC"/>
    <x v="1"/>
    <s v="not in bushfire"/>
    <s v="vegetation category 3"/>
    <x v="1"/>
    <n v="0.38160003749001553"/>
    <x v="26"/>
    <n v="42.400004165557284"/>
  </r>
  <r>
    <s v="Overhead Mains - LV"/>
    <x v="24"/>
    <s v="PVC_SINGLE"/>
    <s v="PVC"/>
    <x v="1"/>
    <s v="not in bushfire"/>
    <s v="buffer"/>
    <x v="1"/>
    <n v="1.5632043246903617E-2"/>
    <x v="3"/>
    <n v="15.632043246903617"/>
  </r>
  <r>
    <s v="Overhead Mains - LV"/>
    <x v="24"/>
    <s v="PVC_SINGLE"/>
    <s v="PVC"/>
    <x v="1"/>
    <s v="not in bushfire"/>
    <s v="not in bushfire"/>
    <x v="0"/>
    <n v="0.10033831500543068"/>
    <x v="21"/>
    <n v="33.446105001810231"/>
  </r>
  <r>
    <s v="Overhead Mains - LV"/>
    <x v="24"/>
    <s v="XLPE"/>
    <s v="XLPE"/>
    <x v="1"/>
    <s v="not in bushfire"/>
    <s v="not in bushfire"/>
    <x v="0"/>
    <n v="0.25361735963754134"/>
    <x v="10"/>
    <n v="36.231051376791619"/>
  </r>
  <r>
    <s v="Overhead Mains - LV"/>
    <x v="25"/>
    <s v="ALUMINIUM"/>
    <s v="BARE"/>
    <x v="0"/>
    <s v="buffer"/>
    <s v="buffer"/>
    <x v="1"/>
    <n v="28.884024715328444"/>
    <x v="185"/>
    <n v="41.145334352319722"/>
  </r>
  <r>
    <s v="Overhead Mains - LV"/>
    <x v="25"/>
    <s v="ALUMINIUM"/>
    <s v="BARE"/>
    <x v="0"/>
    <s v="buffer"/>
    <s v="vegetation category 1"/>
    <x v="1"/>
    <n v="0.3946940393776549"/>
    <x v="73"/>
    <n v="49.336754922206865"/>
  </r>
  <r>
    <s v="Overhead Mains - LV"/>
    <x v="25"/>
    <s v="ALUMINIUM"/>
    <s v="BARE"/>
    <x v="0"/>
    <s v="buffer"/>
    <s v="vegetation category 2"/>
    <x v="1"/>
    <n v="0.14862254906557748"/>
    <x v="45"/>
    <n v="74.311274532788744"/>
  </r>
  <r>
    <s v="Overhead Mains - LV"/>
    <x v="25"/>
    <s v="ALUMINIUM"/>
    <s v="BARE"/>
    <x v="0"/>
    <s v="not in bushfire"/>
    <s v="not in bushfire"/>
    <x v="0"/>
    <n v="239.91569421799178"/>
    <x v="186"/>
    <n v="38.166671049632804"/>
  </r>
  <r>
    <s v="Overhead Mains - LV"/>
    <x v="25"/>
    <s v="ALUMINIUM"/>
    <s v="BARE"/>
    <x v="0"/>
    <s v="vegetation category 1"/>
    <s v="vegetation category 1"/>
    <x v="1"/>
    <n v="5.273982548259272E-2"/>
    <x v="45"/>
    <n v="26.369912741296361"/>
  </r>
  <r>
    <s v="Overhead Mains - LV"/>
    <x v="25"/>
    <s v="ALUMINIUM"/>
    <s v="BARE"/>
    <x v="0"/>
    <s v="vegetation category 3"/>
    <s v="buffer"/>
    <x v="1"/>
    <n v="9.625008219156217E-2"/>
    <x v="3"/>
    <n v="96.250082191562171"/>
  </r>
  <r>
    <s v="Overhead Mains - LV"/>
    <x v="25"/>
    <s v="ALUMINIUM"/>
    <s v="BARE"/>
    <x v="0"/>
    <s v="vegetation category 3"/>
    <s v="vegetation category 3"/>
    <x v="1"/>
    <n v="0.58418915478828815"/>
    <x v="26"/>
    <n v="64.909906087587572"/>
  </r>
  <r>
    <s v="Overhead Mains - LV"/>
    <x v="25"/>
    <s v="COPPER"/>
    <s v="BARE"/>
    <x v="0"/>
    <s v="buffer"/>
    <s v="buffer"/>
    <x v="1"/>
    <n v="25.189281026307647"/>
    <x v="187"/>
    <n v="37.484049146291142"/>
  </r>
  <r>
    <s v="Overhead Mains - LV"/>
    <x v="25"/>
    <s v="COPPER"/>
    <s v="BARE"/>
    <x v="0"/>
    <s v="buffer"/>
    <s v="vegetation category 1"/>
    <x v="1"/>
    <n v="0.42472067720241491"/>
    <x v="125"/>
    <n v="35.393389766867905"/>
  </r>
  <r>
    <s v="Overhead Mains - LV"/>
    <x v="25"/>
    <s v="COPPER"/>
    <s v="BARE"/>
    <x v="0"/>
    <s v="buffer"/>
    <s v="vegetation category 2"/>
    <x v="1"/>
    <n v="0.11784374030403762"/>
    <x v="14"/>
    <n v="29.460935076009406"/>
  </r>
  <r>
    <s v="Overhead Mains - LV"/>
    <x v="25"/>
    <s v="COPPER"/>
    <s v="BARE"/>
    <x v="0"/>
    <s v="buffer"/>
    <s v="vegetation category 3"/>
    <x v="1"/>
    <n v="0.3003713036414663"/>
    <x v="21"/>
    <n v="100.12376788048877"/>
  </r>
  <r>
    <s v="Overhead Mains - LV"/>
    <x v="25"/>
    <s v="COPPER"/>
    <s v="BARE"/>
    <x v="0"/>
    <s v="not in bushfire"/>
    <s v="not in bushfire"/>
    <x v="0"/>
    <n v="230.72555102311756"/>
    <x v="188"/>
    <n v="34.726904127501136"/>
  </r>
  <r>
    <s v="Overhead Mains - LV"/>
    <x v="25"/>
    <s v="COPPER"/>
    <s v="BARE"/>
    <x v="0"/>
    <s v="vegetation category 1"/>
    <s v="buffer"/>
    <x v="1"/>
    <n v="1.6285402693013283E-2"/>
    <x v="3"/>
    <n v="16.285402693013282"/>
  </r>
  <r>
    <s v="Overhead Mains - LV"/>
    <x v="25"/>
    <s v="COPPER"/>
    <s v="BARE"/>
    <x v="0"/>
    <s v="vegetation category 1"/>
    <s v="vegetation category 1"/>
    <x v="1"/>
    <n v="0.46191862163035807"/>
    <x v="73"/>
    <n v="57.739827703794759"/>
  </r>
  <r>
    <s v="Overhead Mains - LV"/>
    <x v="25"/>
    <s v="COPPER"/>
    <s v="BARE"/>
    <x v="0"/>
    <s v="vegetation category 3"/>
    <s v="vegetation category 3"/>
    <x v="1"/>
    <n v="0.6283819626877174"/>
    <x v="73"/>
    <n v="78.547745335964677"/>
  </r>
  <r>
    <s v="Overhead Mains - LV"/>
    <x v="25"/>
    <s v="LV_ABC"/>
    <s v="XLPE"/>
    <x v="1"/>
    <s v="not in bushfire"/>
    <s v="not in bushfire"/>
    <x v="0"/>
    <n v="165.24965641669439"/>
    <x v="189"/>
    <n v="27.909078942187872"/>
  </r>
  <r>
    <s v="Overhead Mains - LV"/>
    <x v="25"/>
    <s v="PVC"/>
    <s v="PVC"/>
    <x v="1"/>
    <s v="not in bushfire"/>
    <s v="not in bushfire"/>
    <x v="0"/>
    <n v="0.43260039848771903"/>
    <x v="125"/>
    <n v="36.050033207309923"/>
  </r>
  <r>
    <s v="Overhead Mains - LV"/>
    <x v="25"/>
    <s v="PVC_BUNDLE"/>
    <s v="PVC"/>
    <x v="1"/>
    <s v="buffer"/>
    <s v="buffer"/>
    <x v="1"/>
    <n v="0.59965522410224048"/>
    <x v="130"/>
    <n v="33.314179116791138"/>
  </r>
  <r>
    <s v="Overhead Mains - LV"/>
    <x v="25"/>
    <s v="PVC_BUNDLE"/>
    <s v="PVC"/>
    <x v="1"/>
    <s v="buffer"/>
    <s v="vegetation category 1"/>
    <x v="1"/>
    <n v="5.2696536324814455E-2"/>
    <x v="3"/>
    <n v="52.696536324814453"/>
  </r>
  <r>
    <s v="Overhead Mains - LV"/>
    <x v="25"/>
    <s v="PVC_BUNDLE"/>
    <s v="PVC"/>
    <x v="1"/>
    <s v="not in bushfire"/>
    <s v="not in bushfire"/>
    <x v="0"/>
    <n v="3.8224542735360179"/>
    <x v="190"/>
    <n v="31.331592406032936"/>
  </r>
  <r>
    <s v="Overhead Mains - LV"/>
    <x v="25"/>
    <s v="PVC_SINGLE"/>
    <s v="PVC"/>
    <x v="1"/>
    <s v="buffer"/>
    <s v="buffer"/>
    <x v="1"/>
    <n v="0.23247308475492384"/>
    <x v="5"/>
    <n v="46.494616950984764"/>
  </r>
  <r>
    <s v="Overhead Mains - LV"/>
    <x v="25"/>
    <s v="PVC_SINGLE"/>
    <s v="PVC"/>
    <x v="1"/>
    <s v="buffer"/>
    <s v="vegetation category 1"/>
    <x v="1"/>
    <n v="5.2166787153364098E-2"/>
    <x v="3"/>
    <n v="52.166787153364098"/>
  </r>
  <r>
    <s v="Overhead Mains - LV"/>
    <x v="25"/>
    <s v="PVC_SINGLE"/>
    <s v="PVC"/>
    <x v="1"/>
    <s v="not in bushfire"/>
    <s v="not in bushfire"/>
    <x v="0"/>
    <n v="0.331672394102763"/>
    <x v="50"/>
    <n v="30.152035827523907"/>
  </r>
  <r>
    <s v="Overhead Mains - LV"/>
    <x v="25"/>
    <s v="XLPE"/>
    <s v="XLPE"/>
    <x v="1"/>
    <s v="not in bushfire"/>
    <s v="not in bushfire"/>
    <x v="0"/>
    <n v="3.8376835033273489"/>
    <x v="96"/>
    <n v="41.713951123123358"/>
  </r>
  <r>
    <s v="Overhead Mains - LV"/>
    <x v="26"/>
    <s v="ALUMINIUM"/>
    <s v="BARE"/>
    <x v="0"/>
    <s v="buffer"/>
    <s v="buffer"/>
    <x v="1"/>
    <n v="0.37047228877634175"/>
    <x v="50"/>
    <n v="33.679298979667436"/>
  </r>
  <r>
    <s v="Overhead Mains - LV"/>
    <x v="26"/>
    <s v="ALUMINIUM"/>
    <s v="BARE"/>
    <x v="0"/>
    <s v="not in bushfire"/>
    <s v="not in bushfire"/>
    <x v="0"/>
    <n v="11.68698497802353"/>
    <x v="191"/>
    <n v="30.121095304184355"/>
  </r>
  <r>
    <s v="Overhead Mains - LV"/>
    <x v="26"/>
    <s v="COPPER"/>
    <s v="BARE"/>
    <x v="0"/>
    <s v="buffer"/>
    <s v="buffer"/>
    <x v="1"/>
    <n v="0.69358769884051896"/>
    <x v="97"/>
    <n v="27.74350795362076"/>
  </r>
  <r>
    <s v="Overhead Mains - LV"/>
    <x v="26"/>
    <s v="COPPER"/>
    <s v="BARE"/>
    <x v="0"/>
    <s v="not in bushfire"/>
    <s v="not in bushfire"/>
    <x v="0"/>
    <n v="66.619009278976407"/>
    <x v="192"/>
    <n v="29.015247943805058"/>
  </r>
  <r>
    <s v="Overhead Mains - LV"/>
    <x v="26"/>
    <s v="COPPER"/>
    <s v="BARE"/>
    <x v="0"/>
    <s v="vegetation category 1"/>
    <s v="vegetation category 1"/>
    <x v="1"/>
    <n v="0.40806390906515105"/>
    <x v="73"/>
    <n v="51.007988633143881"/>
  </r>
  <r>
    <s v="Overhead Mains - LV"/>
    <x v="26"/>
    <s v="COPPER"/>
    <s v="BARE"/>
    <x v="0"/>
    <s v="vegetation category 2"/>
    <s v="vegetation category 2"/>
    <x v="1"/>
    <n v="0.28382000250462319"/>
    <x v="26"/>
    <n v="31.53555583384702"/>
  </r>
  <r>
    <s v="Overhead Mains - LV"/>
    <x v="26"/>
    <s v="LV_ABC"/>
    <s v="XLPE"/>
    <x v="1"/>
    <s v="not in bushfire"/>
    <s v="not in bushfire"/>
    <x v="0"/>
    <n v="30.612323938286032"/>
    <x v="193"/>
    <n v="26.142035814078593"/>
  </r>
  <r>
    <s v="Overhead Mains - LV"/>
    <x v="26"/>
    <s v="PVC"/>
    <s v="PVC"/>
    <x v="1"/>
    <s v="not in bushfire"/>
    <s v="not in bushfire"/>
    <x v="0"/>
    <n v="1.873209081334588E-2"/>
    <x v="3"/>
    <n v="18.732090813345881"/>
  </r>
  <r>
    <s v="Overhead Mains - LV"/>
    <x v="26"/>
    <s v="PVC_BUNDLE"/>
    <s v="PVC"/>
    <x v="1"/>
    <s v="not in bushfire"/>
    <s v="not in bushfire"/>
    <x v="0"/>
    <n v="0.81508523880148609"/>
    <x v="54"/>
    <n v="21.449611547407528"/>
  </r>
  <r>
    <s v="Overhead Mains - LV"/>
    <x v="26"/>
    <s v="XLPE"/>
    <s v="XLPE"/>
    <x v="1"/>
    <s v="not in bushfire"/>
    <s v="not in bushfire"/>
    <x v="0"/>
    <n v="10.216923175967397"/>
    <x v="194"/>
    <n v="17.861753804138804"/>
  </r>
  <r>
    <s v="Overhead Mains - LV"/>
    <x v="27"/>
    <s v="ALUMINIUM"/>
    <s v="BARE"/>
    <x v="0"/>
    <s v="not in bushfire"/>
    <s v="not in bushfire"/>
    <x v="0"/>
    <n v="0.20938512304910703"/>
    <x v="73"/>
    <n v="26.173140381138378"/>
  </r>
  <r>
    <s v="Overhead Mains - LV"/>
    <x v="27"/>
    <s v="COPPER"/>
    <s v="BARE"/>
    <x v="0"/>
    <s v="not in bushfire"/>
    <s v="not in bushfire"/>
    <x v="0"/>
    <n v="2.8118871072915459"/>
    <x v="103"/>
    <n v="34.291306186482267"/>
  </r>
  <r>
    <s v="Overhead Mains - LV"/>
    <x v="27"/>
    <s v="LV_ABC"/>
    <s v="XLPE"/>
    <x v="1"/>
    <s v="not in bushfire"/>
    <s v="not in bushfire"/>
    <x v="0"/>
    <n v="1.0583573106027353"/>
    <x v="37"/>
    <n v="25.198983585779413"/>
  </r>
  <r>
    <s v="Overhead Mains - LV"/>
    <x v="27"/>
    <s v="PVC_BUNDLE"/>
    <s v="PVC"/>
    <x v="1"/>
    <s v="not in bushfire"/>
    <s v="not in bushfire"/>
    <x v="0"/>
    <n v="5.2699919326298771E-2"/>
    <x v="21"/>
    <n v="17.566639775432925"/>
  </r>
  <r>
    <s v="Overhead Mains - LV"/>
    <x v="27"/>
    <s v="XLPE"/>
    <s v="XLPE"/>
    <x v="1"/>
    <s v="not in bushfire"/>
    <s v="not in bushfire"/>
    <x v="0"/>
    <n v="0.2184022448754305"/>
    <x v="44"/>
    <n v="15.600160348245035"/>
  </r>
  <r>
    <s v="Overhead Mains - LV"/>
    <x v="28"/>
    <s v="ALUMINIUM"/>
    <s v="BARE"/>
    <x v="0"/>
    <s v="buffer"/>
    <s v="buffer"/>
    <x v="1"/>
    <n v="21.883145225527649"/>
    <x v="195"/>
    <n v="43.766290451055298"/>
  </r>
  <r>
    <s v="Overhead Mains - LV"/>
    <x v="28"/>
    <s v="ALUMINIUM"/>
    <s v="BARE"/>
    <x v="0"/>
    <s v="buffer"/>
    <s v="not in bushfire"/>
    <x v="0"/>
    <n v="2.8028032365932503"/>
    <x v="51"/>
    <n v="38.927822730461813"/>
  </r>
  <r>
    <s v="Overhead Mains - LV"/>
    <x v="28"/>
    <s v="ALUMINIUM"/>
    <s v="BARE"/>
    <x v="0"/>
    <s v="buffer"/>
    <s v="vegetation category 1"/>
    <x v="1"/>
    <n v="0.16921716938023806"/>
    <x v="21"/>
    <n v="56.405723126746018"/>
  </r>
  <r>
    <s v="Overhead Mains - LV"/>
    <x v="28"/>
    <s v="ALUMINIUM"/>
    <s v="BARE"/>
    <x v="0"/>
    <s v="not in bushfire"/>
    <s v="buffer"/>
    <x v="1"/>
    <n v="0.13559223092699382"/>
    <x v="14"/>
    <n v="33.898057731748459"/>
  </r>
  <r>
    <s v="Overhead Mains - LV"/>
    <x v="28"/>
    <s v="ALUMINIUM"/>
    <s v="BARE"/>
    <x v="0"/>
    <s v="not in bushfire"/>
    <s v="not in bushfire"/>
    <x v="0"/>
    <n v="65.355298734665112"/>
    <x v="196"/>
    <n v="39.228870789114708"/>
  </r>
  <r>
    <s v="Overhead Mains - LV"/>
    <x v="28"/>
    <s v="ALUMINIUM"/>
    <s v="BARE"/>
    <x v="0"/>
    <s v="vegetation category 1"/>
    <s v="buffer"/>
    <x v="1"/>
    <n v="0.34613415880483844"/>
    <x v="73"/>
    <n v="43.266769850604803"/>
  </r>
  <r>
    <s v="Overhead Mains - LV"/>
    <x v="28"/>
    <s v="ALUMINIUM"/>
    <s v="BARE"/>
    <x v="0"/>
    <s v="vegetation category 1"/>
    <s v="vegetation category 1"/>
    <x v="1"/>
    <n v="0.27214694078189139"/>
    <x v="84"/>
    <n v="45.357823463648565"/>
  </r>
  <r>
    <s v="Overhead Mains - LV"/>
    <x v="28"/>
    <s v="COPPER"/>
    <s v="BARE"/>
    <x v="0"/>
    <s v="buffer"/>
    <s v="buffer"/>
    <x v="1"/>
    <n v="15.641221221116169"/>
    <x v="197"/>
    <n v="37.872206346528259"/>
  </r>
  <r>
    <s v="Overhead Mains - LV"/>
    <x v="28"/>
    <s v="COPPER"/>
    <s v="BARE"/>
    <x v="0"/>
    <s v="buffer"/>
    <s v="not in bushfire"/>
    <x v="0"/>
    <n v="2.0978265488302146"/>
    <x v="198"/>
    <n v="32.778539825472102"/>
  </r>
  <r>
    <s v="Overhead Mains - LV"/>
    <x v="28"/>
    <s v="COPPER"/>
    <s v="BARE"/>
    <x v="0"/>
    <s v="buffer"/>
    <s v="vegetation category 1"/>
    <x v="1"/>
    <n v="0.36921990397660354"/>
    <x v="84"/>
    <n v="61.536650662767258"/>
  </r>
  <r>
    <s v="Overhead Mains - LV"/>
    <x v="28"/>
    <s v="COPPER"/>
    <s v="BARE"/>
    <x v="0"/>
    <s v="buffer"/>
    <s v="vegetation category 2"/>
    <x v="1"/>
    <n v="8.9196472159437046E-2"/>
    <x v="21"/>
    <n v="29.732157386479013"/>
  </r>
  <r>
    <s v="Overhead Mains - LV"/>
    <x v="28"/>
    <s v="COPPER"/>
    <s v="BARE"/>
    <x v="0"/>
    <s v="not in bushfire"/>
    <s v="buffer"/>
    <x v="1"/>
    <n v="0.1528972368901354"/>
    <x v="21"/>
    <n v="50.965745630045134"/>
  </r>
  <r>
    <s v="Overhead Mains - LV"/>
    <x v="28"/>
    <s v="COPPER"/>
    <s v="BARE"/>
    <x v="0"/>
    <s v="not in bushfire"/>
    <s v="not in bushfire"/>
    <x v="0"/>
    <n v="50.851220420406953"/>
    <x v="25"/>
    <n v="34.428720663782634"/>
  </r>
  <r>
    <s v="Overhead Mains - LV"/>
    <x v="28"/>
    <s v="COPPER"/>
    <s v="BARE"/>
    <x v="0"/>
    <s v="vegetation category 1"/>
    <s v="buffer"/>
    <x v="1"/>
    <n v="9.3585135787554827E-2"/>
    <x v="3"/>
    <n v="93.585135787554833"/>
  </r>
  <r>
    <s v="Overhead Mains - LV"/>
    <x v="28"/>
    <s v="COPPER"/>
    <s v="BARE"/>
    <x v="0"/>
    <s v="vegetation category 1"/>
    <s v="vegetation category 1"/>
    <x v="1"/>
    <n v="1.7959797315152155"/>
    <x v="28"/>
    <n v="35.215288853239521"/>
  </r>
  <r>
    <s v="Overhead Mains - LV"/>
    <x v="28"/>
    <s v="LV_ABC"/>
    <s v="XLPE"/>
    <x v="1"/>
    <s v="not in bushfire"/>
    <s v="not in bushfire"/>
    <x v="0"/>
    <n v="64.408595515940789"/>
    <x v="199"/>
    <n v="33.11495913415979"/>
  </r>
  <r>
    <s v="Overhead Mains - LV"/>
    <x v="28"/>
    <s v="PVC"/>
    <s v="PVC"/>
    <x v="1"/>
    <s v="not in bushfire"/>
    <s v="not in bushfire"/>
    <x v="0"/>
    <n v="6.0007368786914629E-2"/>
    <x v="45"/>
    <n v="30.003684393457316"/>
  </r>
  <r>
    <s v="Overhead Mains - LV"/>
    <x v="28"/>
    <s v="PVC_BUNDLE"/>
    <s v="PVC"/>
    <x v="1"/>
    <s v="buffer"/>
    <s v="buffer"/>
    <x v="1"/>
    <n v="0.29625023975407982"/>
    <x v="26"/>
    <n v="32.916693306008867"/>
  </r>
  <r>
    <s v="Overhead Mains - LV"/>
    <x v="28"/>
    <s v="PVC_BUNDLE"/>
    <s v="PVC"/>
    <x v="1"/>
    <s v="not in bushfire"/>
    <s v="not in bushfire"/>
    <x v="0"/>
    <n v="0.45683516825362458"/>
    <x v="121"/>
    <n v="28.552198015851538"/>
  </r>
  <r>
    <s v="Overhead Mains - LV"/>
    <x v="28"/>
    <s v="TWIN_TWIST"/>
    <s v="BARE"/>
    <x v="0"/>
    <s v="buffer"/>
    <s v="buffer"/>
    <x v="1"/>
    <n v="4.2921983313158547"/>
    <x v="200"/>
    <n v="37.984056029343847"/>
  </r>
  <r>
    <s v="Overhead Mains - LV"/>
    <x v="28"/>
    <s v="TWIN_TWIST"/>
    <s v="BARE"/>
    <x v="0"/>
    <s v="buffer"/>
    <s v="not in bushfire"/>
    <x v="0"/>
    <n v="1.380565782233975"/>
    <x v="63"/>
    <n v="39.444736635256426"/>
  </r>
  <r>
    <s v="Overhead Mains - LV"/>
    <x v="28"/>
    <s v="TWIN_TWIST"/>
    <s v="BARE"/>
    <x v="0"/>
    <s v="buffer"/>
    <s v="vegetation category 1"/>
    <x v="1"/>
    <n v="3.5879496065079258E-2"/>
    <x v="3"/>
    <n v="35.879496065079259"/>
  </r>
  <r>
    <s v="Overhead Mains - LV"/>
    <x v="28"/>
    <s v="TWIN_TWIST"/>
    <s v="BARE"/>
    <x v="0"/>
    <s v="buffer"/>
    <s v="vegetation category 2"/>
    <x v="1"/>
    <n v="6.8419312276270294E-2"/>
    <x v="45"/>
    <n v="34.209656138135145"/>
  </r>
  <r>
    <s v="Overhead Mains - LV"/>
    <x v="28"/>
    <s v="TWIN_TWIST"/>
    <s v="BARE"/>
    <x v="0"/>
    <s v="not in bushfire"/>
    <s v="buffer"/>
    <x v="1"/>
    <n v="3.5739985565113673E-2"/>
    <x v="3"/>
    <n v="35.73998556511367"/>
  </r>
  <r>
    <s v="Overhead Mains - LV"/>
    <x v="28"/>
    <s v="TWIN_TWIST"/>
    <s v="BARE"/>
    <x v="0"/>
    <s v="not in bushfire"/>
    <s v="not in bushfire"/>
    <x v="0"/>
    <n v="27.437482300402564"/>
    <x v="201"/>
    <n v="39.478391799140383"/>
  </r>
  <r>
    <s v="Overhead Mains - LV"/>
    <x v="28"/>
    <s v="TWIN_TWIST"/>
    <s v="BARE"/>
    <x v="0"/>
    <s v="vegetation category 2"/>
    <s v="vegetation category 2"/>
    <x v="1"/>
    <n v="3.4053090709755651E-2"/>
    <x v="3"/>
    <n v="34.053090709755651"/>
  </r>
  <r>
    <s v="Overhead Mains - LV"/>
    <x v="28"/>
    <s v="XLPE"/>
    <s v="XLPE"/>
    <x v="1"/>
    <s v="not in bushfire"/>
    <s v="not in bushfire"/>
    <x v="0"/>
    <n v="19.587210372021573"/>
    <x v="202"/>
    <n v="19.865324920914375"/>
  </r>
  <r>
    <s v="Overhead Mains - LV"/>
    <x v="29"/>
    <s v="ACSR"/>
    <s v="BARE"/>
    <x v="0"/>
    <s v="buffer"/>
    <s v="not in bushfire"/>
    <x v="0"/>
    <n v="4.0351879995151455E-2"/>
    <x v="3"/>
    <n v="40.351879995151457"/>
  </r>
  <r>
    <s v="Overhead Mains - LV"/>
    <x v="29"/>
    <s v="ACSR"/>
    <s v="BARE"/>
    <x v="0"/>
    <s v="buffer"/>
    <s v="vegetation category 1"/>
    <x v="1"/>
    <n v="9.8876161563722753E-2"/>
    <x v="45"/>
    <n v="49.438080781861373"/>
  </r>
  <r>
    <s v="Overhead Mains - LV"/>
    <x v="29"/>
    <s v="ACSR"/>
    <s v="BARE"/>
    <x v="0"/>
    <s v="buffer"/>
    <s v="vegetation category 3"/>
    <x v="1"/>
    <n v="2.0725128724035562"/>
    <x v="63"/>
    <n v="59.214653497244463"/>
  </r>
  <r>
    <s v="Overhead Mains - LV"/>
    <x v="29"/>
    <s v="ACSR"/>
    <s v="BARE"/>
    <x v="0"/>
    <s v="not in bushfire"/>
    <s v="buffer"/>
    <x v="1"/>
    <n v="3.2076912011690849E-2"/>
    <x v="3"/>
    <n v="32.076912011690851"/>
  </r>
  <r>
    <s v="Overhead Mains - LV"/>
    <x v="29"/>
    <s v="ACSR"/>
    <s v="BARE"/>
    <x v="0"/>
    <s v="not in bushfire"/>
    <s v="not in bushfire"/>
    <x v="0"/>
    <n v="4.4690149545270431E-2"/>
    <x v="3"/>
    <n v="44.69014954527043"/>
  </r>
  <r>
    <s v="Overhead Mains - LV"/>
    <x v="29"/>
    <s v="ACSR"/>
    <s v="BARE"/>
    <x v="0"/>
    <s v="not in bushfire"/>
    <s v="vegetation category 3"/>
    <x v="1"/>
    <n v="0.96301233158914412"/>
    <x v="44"/>
    <n v="68.786595113510288"/>
  </r>
  <r>
    <s v="Overhead Mains - LV"/>
    <x v="29"/>
    <s v="ACSR"/>
    <s v="BARE"/>
    <x v="0"/>
    <s v="vegetation category 1"/>
    <s v="vegetation category 1"/>
    <x v="1"/>
    <n v="0.1008397168125633"/>
    <x v="3"/>
    <n v="100.83971681256331"/>
  </r>
  <r>
    <s v="Overhead Mains - LV"/>
    <x v="29"/>
    <s v="ACSR"/>
    <s v="BARE"/>
    <x v="0"/>
    <s v="vegetation category 1"/>
    <s v="vegetation category 3"/>
    <x v="1"/>
    <n v="0.29433256586521134"/>
    <x v="21"/>
    <n v="98.110855288403783"/>
  </r>
  <r>
    <s v="Overhead Mains - LV"/>
    <x v="29"/>
    <s v="ALUMINIUM"/>
    <s v="BARE"/>
    <x v="0"/>
    <s v="buffer"/>
    <s v="buffer"/>
    <x v="1"/>
    <n v="38.287132056159187"/>
    <x v="203"/>
    <n v="45.149919877546211"/>
  </r>
  <r>
    <s v="Overhead Mains - LV"/>
    <x v="29"/>
    <s v="ALUMINIUM"/>
    <s v="BARE"/>
    <x v="0"/>
    <s v="buffer"/>
    <s v="not in bushfire"/>
    <x v="0"/>
    <n v="26.824811062673412"/>
    <x v="204"/>
    <n v="45.620426977335732"/>
  </r>
  <r>
    <s v="Overhead Mains - LV"/>
    <x v="29"/>
    <s v="ALUMINIUM"/>
    <s v="BARE"/>
    <x v="0"/>
    <s v="buffer"/>
    <s v="vegetation category 1"/>
    <x v="1"/>
    <n v="6.9985645728342165"/>
    <x v="70"/>
    <n v="63.050131286794752"/>
  </r>
  <r>
    <s v="Overhead Mains - LV"/>
    <x v="29"/>
    <s v="ALUMINIUM"/>
    <s v="BARE"/>
    <x v="0"/>
    <s v="buffer"/>
    <s v="vegetation category 2"/>
    <x v="1"/>
    <n v="0.91653543393571035"/>
    <x v="121"/>
    <n v="57.283464620981896"/>
  </r>
  <r>
    <s v="Overhead Mains - LV"/>
    <x v="29"/>
    <s v="ALUMINIUM"/>
    <s v="BARE"/>
    <x v="0"/>
    <s v="buffer"/>
    <s v="vegetation category 3"/>
    <x v="1"/>
    <n v="55.736131221554963"/>
    <x v="205"/>
    <n v="63.121326411727019"/>
  </r>
  <r>
    <s v="Overhead Mains - LV"/>
    <x v="29"/>
    <s v="ALUMINIUM"/>
    <s v="BARE"/>
    <x v="0"/>
    <s v="not in bushfire"/>
    <s v="buffer"/>
    <x v="1"/>
    <n v="3.327954888347799"/>
    <x v="206"/>
    <n v="46.872604061236608"/>
  </r>
  <r>
    <s v="Overhead Mains - LV"/>
    <x v="29"/>
    <s v="ALUMINIUM"/>
    <s v="BARE"/>
    <x v="0"/>
    <s v="not in bushfire"/>
    <s v="not in bushfire"/>
    <x v="0"/>
    <n v="60.821065823677891"/>
    <x v="207"/>
    <n v="42.532213862711814"/>
  </r>
  <r>
    <s v="Overhead Mains - LV"/>
    <x v="29"/>
    <s v="ALUMINIUM"/>
    <s v="BARE"/>
    <x v="0"/>
    <s v="not in bushfire"/>
    <s v="vegetation category 1"/>
    <x v="1"/>
    <n v="0.31792899779695971"/>
    <x v="5"/>
    <n v="63.585799559391951"/>
  </r>
  <r>
    <s v="Overhead Mains - LV"/>
    <x v="29"/>
    <s v="ALUMINIUM"/>
    <s v="BARE"/>
    <x v="0"/>
    <s v="not in bushfire"/>
    <s v="vegetation category 2"/>
    <x v="1"/>
    <n v="0.4511918208425908"/>
    <x v="26"/>
    <n v="50.132424538065642"/>
  </r>
  <r>
    <s v="Overhead Mains - LV"/>
    <x v="29"/>
    <s v="ALUMINIUM"/>
    <s v="BARE"/>
    <x v="0"/>
    <s v="not in bushfire"/>
    <s v="vegetation category 3"/>
    <x v="1"/>
    <n v="37.537702833137971"/>
    <x v="208"/>
    <n v="61.436502181895207"/>
  </r>
  <r>
    <s v="Overhead Mains - LV"/>
    <x v="29"/>
    <s v="ALUMINIUM"/>
    <s v="BARE"/>
    <x v="0"/>
    <s v="vegetation category 1"/>
    <s v="buffer"/>
    <x v="1"/>
    <n v="2.1327319126148896"/>
    <x v="54"/>
    <n v="56.124524016181311"/>
  </r>
  <r>
    <s v="Overhead Mains - LV"/>
    <x v="29"/>
    <s v="ALUMINIUM"/>
    <s v="BARE"/>
    <x v="0"/>
    <s v="vegetation category 1"/>
    <s v="not in bushfire"/>
    <x v="0"/>
    <n v="0.33788300524505627"/>
    <x v="47"/>
    <n v="33.78830052450563"/>
  </r>
  <r>
    <s v="Overhead Mains - LV"/>
    <x v="29"/>
    <s v="ALUMINIUM"/>
    <s v="BARE"/>
    <x v="0"/>
    <s v="vegetation category 1"/>
    <s v="vegetation category 1"/>
    <x v="1"/>
    <n v="3.6467334835910696"/>
    <x v="66"/>
    <n v="66.304245156201276"/>
  </r>
  <r>
    <s v="Overhead Mains - LV"/>
    <x v="29"/>
    <s v="ALUMINIUM"/>
    <s v="BARE"/>
    <x v="0"/>
    <s v="vegetation category 1"/>
    <s v="vegetation category 2"/>
    <x v="1"/>
    <n v="7.0725283566684505E-2"/>
    <x v="3"/>
    <n v="70.72528356668451"/>
  </r>
  <r>
    <s v="Overhead Mains - LV"/>
    <x v="29"/>
    <s v="ALUMINIUM"/>
    <s v="BARE"/>
    <x v="0"/>
    <s v="vegetation category 1"/>
    <s v="vegetation category 3"/>
    <x v="1"/>
    <n v="3.9795276387520442"/>
    <x v="209"/>
    <n v="60.295873314424909"/>
  </r>
  <r>
    <s v="Overhead Mains - LV"/>
    <x v="29"/>
    <s v="ALUMINIUM"/>
    <s v="BARE"/>
    <x v="0"/>
    <s v="vegetation category 2"/>
    <s v="buffer"/>
    <x v="1"/>
    <n v="1.5114123448444663E-2"/>
    <x v="3"/>
    <n v="15.114123448444664"/>
  </r>
  <r>
    <s v="Overhead Mains - LV"/>
    <x v="29"/>
    <s v="ALUMINIUM"/>
    <s v="BARE"/>
    <x v="0"/>
    <s v="vegetation category 2"/>
    <s v="not in bushfire"/>
    <x v="0"/>
    <n v="6.3181063152810329E-2"/>
    <x v="45"/>
    <n v="31.590531576405166"/>
  </r>
  <r>
    <s v="Overhead Mains - LV"/>
    <x v="29"/>
    <s v="ALUMINIUM"/>
    <s v="BARE"/>
    <x v="0"/>
    <s v="vegetation category 2"/>
    <s v="vegetation category 3"/>
    <x v="1"/>
    <n v="0.1140573829192239"/>
    <x v="45"/>
    <n v="57.028691459611949"/>
  </r>
  <r>
    <s v="Overhead Mains - LV"/>
    <x v="29"/>
    <s v="COPPER"/>
    <s v="BARE"/>
    <x v="0"/>
    <s v="buffer"/>
    <s v="buffer"/>
    <x v="1"/>
    <n v="7.9915065930175597"/>
    <x v="210"/>
    <n v="38.420704774122882"/>
  </r>
  <r>
    <s v="Overhead Mains - LV"/>
    <x v="29"/>
    <s v="COPPER"/>
    <s v="BARE"/>
    <x v="0"/>
    <s v="buffer"/>
    <s v="not in bushfire"/>
    <x v="0"/>
    <n v="9.0591802460684541"/>
    <x v="211"/>
    <n v="37.589959527254997"/>
  </r>
  <r>
    <s v="Overhead Mains - LV"/>
    <x v="29"/>
    <s v="COPPER"/>
    <s v="BARE"/>
    <x v="0"/>
    <s v="buffer"/>
    <s v="vegetation category 1"/>
    <x v="1"/>
    <n v="0.97729392466810072"/>
    <x v="134"/>
    <n v="65.152928311206708"/>
  </r>
  <r>
    <s v="Overhead Mains - LV"/>
    <x v="29"/>
    <s v="COPPER"/>
    <s v="BARE"/>
    <x v="0"/>
    <s v="buffer"/>
    <s v="vegetation category 2"/>
    <x v="1"/>
    <n v="0.17408585064708471"/>
    <x v="14"/>
    <n v="43.521462661771174"/>
  </r>
  <r>
    <s v="Overhead Mains - LV"/>
    <x v="29"/>
    <s v="COPPER"/>
    <s v="BARE"/>
    <x v="0"/>
    <s v="buffer"/>
    <s v="vegetation category 3"/>
    <x v="1"/>
    <n v="11.966916536254731"/>
    <x v="0"/>
    <n v="53.423734536851477"/>
  </r>
  <r>
    <s v="Overhead Mains - LV"/>
    <x v="29"/>
    <s v="COPPER"/>
    <s v="BARE"/>
    <x v="0"/>
    <s v="not in bushfire"/>
    <s v="buffer"/>
    <x v="1"/>
    <n v="1.8337884788582479"/>
    <x v="74"/>
    <n v="42.646243694377858"/>
  </r>
  <r>
    <s v="Overhead Mains - LV"/>
    <x v="29"/>
    <s v="COPPER"/>
    <s v="BARE"/>
    <x v="0"/>
    <s v="not in bushfire"/>
    <s v="not in bushfire"/>
    <x v="0"/>
    <n v="33.306717984039508"/>
    <x v="212"/>
    <n v="36.440610485820031"/>
  </r>
  <r>
    <s v="Overhead Mains - LV"/>
    <x v="29"/>
    <s v="COPPER"/>
    <s v="BARE"/>
    <x v="0"/>
    <s v="not in bushfire"/>
    <s v="vegetation category 3"/>
    <x v="1"/>
    <n v="13.898990069823245"/>
    <x v="181"/>
    <n v="51.47774099934535"/>
  </r>
  <r>
    <s v="Overhead Mains - LV"/>
    <x v="29"/>
    <s v="COPPER"/>
    <s v="BARE"/>
    <x v="0"/>
    <s v="vegetation category 1"/>
    <s v="buffer"/>
    <x v="1"/>
    <n v="0.3920997314334751"/>
    <x v="26"/>
    <n v="43.566636825941679"/>
  </r>
  <r>
    <s v="Overhead Mains - LV"/>
    <x v="29"/>
    <s v="COPPER"/>
    <s v="BARE"/>
    <x v="0"/>
    <s v="vegetation category 1"/>
    <s v="not in bushfire"/>
    <x v="0"/>
    <n v="0.18635814917729607"/>
    <x v="5"/>
    <n v="37.271629835459215"/>
  </r>
  <r>
    <s v="Overhead Mains - LV"/>
    <x v="29"/>
    <s v="COPPER"/>
    <s v="BARE"/>
    <x v="0"/>
    <s v="vegetation category 1"/>
    <s v="vegetation category 1"/>
    <x v="1"/>
    <n v="0.550939814950546"/>
    <x v="134"/>
    <n v="36.729320996703073"/>
  </r>
  <r>
    <s v="Overhead Mains - LV"/>
    <x v="29"/>
    <s v="COPPER"/>
    <s v="BARE"/>
    <x v="0"/>
    <s v="vegetation category 1"/>
    <s v="vegetation category 2"/>
    <x v="1"/>
    <n v="0.33141756241733289"/>
    <x v="10"/>
    <n v="47.345366059618982"/>
  </r>
  <r>
    <s v="Overhead Mains - LV"/>
    <x v="29"/>
    <s v="COPPER"/>
    <s v="BARE"/>
    <x v="0"/>
    <s v="vegetation category 1"/>
    <s v="vegetation category 3"/>
    <x v="1"/>
    <n v="0.49445318862083915"/>
    <x v="10"/>
    <n v="70.636169802977022"/>
  </r>
  <r>
    <s v="Overhead Mains - LV"/>
    <x v="29"/>
    <s v="COPPER"/>
    <s v="BARE"/>
    <x v="0"/>
    <s v="vegetation category 2"/>
    <s v="buffer"/>
    <x v="1"/>
    <n v="0.12034465201763972"/>
    <x v="45"/>
    <n v="60.172326008819859"/>
  </r>
  <r>
    <s v="Overhead Mains - LV"/>
    <x v="29"/>
    <s v="COPPER"/>
    <s v="BARE"/>
    <x v="0"/>
    <s v="vegetation category 2"/>
    <s v="not in bushfire"/>
    <x v="0"/>
    <n v="3.0075276881741029E-2"/>
    <x v="3"/>
    <n v="30.075276881741029"/>
  </r>
  <r>
    <s v="Overhead Mains - LV"/>
    <x v="29"/>
    <s v="LV_ABC"/>
    <s v="XLPE"/>
    <x v="1"/>
    <s v="not in bushfire"/>
    <s v="not in bushfire"/>
    <x v="0"/>
    <n v="101.63272600531529"/>
    <x v="213"/>
    <n v="40.410626642272483"/>
  </r>
  <r>
    <s v="Overhead Mains - LV"/>
    <x v="29"/>
    <s v="PVC_BUNDLE"/>
    <s v="PVC"/>
    <x v="1"/>
    <s v="buffer"/>
    <s v="buffer"/>
    <x v="1"/>
    <n v="0.34263363782558148"/>
    <x v="47"/>
    <n v="34.263363782558152"/>
  </r>
  <r>
    <s v="Overhead Mains - LV"/>
    <x v="29"/>
    <s v="PVC_BUNDLE"/>
    <s v="PVC"/>
    <x v="1"/>
    <s v="buffer"/>
    <s v="not in bushfire"/>
    <x v="0"/>
    <n v="0.23598728316108158"/>
    <x v="84"/>
    <n v="39.331213860180263"/>
  </r>
  <r>
    <s v="Overhead Mains - LV"/>
    <x v="29"/>
    <s v="PVC_BUNDLE"/>
    <s v="PVC"/>
    <x v="1"/>
    <s v="buffer"/>
    <s v="vegetation category 3"/>
    <x v="1"/>
    <n v="0.74334521307686985"/>
    <x v="60"/>
    <n v="37.167260653843492"/>
  </r>
  <r>
    <s v="Overhead Mains - LV"/>
    <x v="29"/>
    <s v="PVC_BUNDLE"/>
    <s v="PVC"/>
    <x v="1"/>
    <s v="not in bushfire"/>
    <s v="buffer"/>
    <x v="1"/>
    <n v="6.7935837429592263E-2"/>
    <x v="45"/>
    <n v="33.967918714796134"/>
  </r>
  <r>
    <s v="Overhead Mains - LV"/>
    <x v="29"/>
    <s v="PVC_BUNDLE"/>
    <s v="PVC"/>
    <x v="1"/>
    <s v="not in bushfire"/>
    <s v="not in bushfire"/>
    <x v="0"/>
    <n v="0.46350105794239682"/>
    <x v="121"/>
    <n v="28.968816121399801"/>
  </r>
  <r>
    <s v="Overhead Mains - LV"/>
    <x v="29"/>
    <s v="PVC_BUNDLE"/>
    <s v="PVC"/>
    <x v="1"/>
    <s v="not in bushfire"/>
    <s v="vegetation category 3"/>
    <x v="1"/>
    <n v="0.3664299965298542"/>
    <x v="50"/>
    <n v="33.311817866350381"/>
  </r>
  <r>
    <s v="Overhead Mains - LV"/>
    <x v="29"/>
    <s v="PVC_BUNDLE"/>
    <s v="PVC"/>
    <x v="1"/>
    <s v="vegetation category 1"/>
    <s v="buffer"/>
    <x v="1"/>
    <n v="2.7589456240470621E-2"/>
    <x v="3"/>
    <n v="27.589456240470621"/>
  </r>
  <r>
    <s v="Overhead Mains - LV"/>
    <x v="29"/>
    <s v="PVC_SINGLE"/>
    <s v="PVC"/>
    <x v="1"/>
    <s v="buffer"/>
    <s v="not in bushfire"/>
    <x v="0"/>
    <n v="7.9126867171612242E-2"/>
    <x v="45"/>
    <n v="39.563433585806123"/>
  </r>
  <r>
    <s v="Overhead Mains - LV"/>
    <x v="29"/>
    <s v="PVC_SINGLE"/>
    <s v="PVC"/>
    <x v="1"/>
    <s v="not in bushfire"/>
    <s v="not in bushfire"/>
    <x v="0"/>
    <n v="3.0009029911462905E-2"/>
    <x v="3"/>
    <n v="30.009029911462903"/>
  </r>
  <r>
    <s v="Overhead Mains - LV"/>
    <x v="29"/>
    <s v="XLPE"/>
    <s v="XLPE"/>
    <x v="1"/>
    <s v="not in bushfire"/>
    <s v="not in bushfire"/>
    <x v="0"/>
    <n v="1.7765897357393337"/>
    <x v="28"/>
    <n v="34.835092857633995"/>
  </r>
  <r>
    <s v="Overhead Mains - LV"/>
    <x v="30"/>
    <s v="ALUMINIUM"/>
    <s v="BARE"/>
    <x v="0"/>
    <s v="not in bushfire"/>
    <s v="not in bushfire"/>
    <x v="0"/>
    <n v="28.471664198284042"/>
    <x v="214"/>
    <n v="29.813260940611563"/>
  </r>
  <r>
    <s v="Overhead Mains - LV"/>
    <x v="30"/>
    <s v="COPPER"/>
    <s v="BARE"/>
    <x v="0"/>
    <s v="not in bushfire"/>
    <s v="not in bushfire"/>
    <x v="0"/>
    <n v="224.78717044030506"/>
    <x v="215"/>
    <n v="27.679740233998899"/>
  </r>
  <r>
    <s v="Overhead Mains - LV"/>
    <x v="30"/>
    <s v="LV_ABC"/>
    <s v="XLPE"/>
    <x v="1"/>
    <s v="not in bushfire"/>
    <s v="not in bushfire"/>
    <x v="0"/>
    <n v="73.565543419396221"/>
    <x v="216"/>
    <n v="23.018004824592058"/>
  </r>
  <r>
    <s v="Overhead Mains - LV"/>
    <x v="30"/>
    <s v="PVC"/>
    <s v="PVC"/>
    <x v="1"/>
    <s v="not in bushfire"/>
    <s v="not in bushfire"/>
    <x v="0"/>
    <n v="0.30462019283408681"/>
    <x v="121"/>
    <n v="19.038762052130426"/>
  </r>
  <r>
    <s v="Overhead Mains - LV"/>
    <x v="30"/>
    <s v="PVC_BUNDLE"/>
    <s v="PVC"/>
    <x v="1"/>
    <s v="not in bushfire"/>
    <s v="not in bushfire"/>
    <x v="0"/>
    <n v="2.5589899657673687"/>
    <x v="217"/>
    <n v="22.848124694351508"/>
  </r>
  <r>
    <s v="Overhead Mains - LV"/>
    <x v="30"/>
    <s v="XLPE"/>
    <s v="XLPE"/>
    <x v="1"/>
    <s v="not in bushfire"/>
    <s v="not in bushfire"/>
    <x v="0"/>
    <n v="2.683965373016123"/>
    <x v="88"/>
    <n v="21.820856691187991"/>
  </r>
  <r>
    <s v="Overhead Mains - LV"/>
    <x v="31"/>
    <s v="ALUMINIUM"/>
    <s v="BARE"/>
    <x v="0"/>
    <s v="not in bushfire"/>
    <s v="not in bushfire"/>
    <x v="0"/>
    <n v="69.595341127752349"/>
    <x v="218"/>
    <n v="32.027308388289164"/>
  </r>
  <r>
    <s v="Overhead Mains - LV"/>
    <x v="31"/>
    <s v="COPPER"/>
    <s v="BARE"/>
    <x v="0"/>
    <s v="not in bushfire"/>
    <s v="not in bushfire"/>
    <x v="0"/>
    <n v="143.46385859760537"/>
    <x v="219"/>
    <n v="29.586277293793639"/>
  </r>
  <r>
    <s v="Overhead Mains - LV"/>
    <x v="31"/>
    <s v="LV_ABC"/>
    <s v="XLPE"/>
    <x v="1"/>
    <s v="not in bushfire"/>
    <s v="not in bushfire"/>
    <x v="0"/>
    <n v="50.359088860728626"/>
    <x v="220"/>
    <n v="25.838424248706325"/>
  </r>
  <r>
    <s v="Overhead Mains - LV"/>
    <x v="31"/>
    <s v="PVC"/>
    <s v="PVC"/>
    <x v="1"/>
    <s v="not in bushfire"/>
    <s v="not in bushfire"/>
    <x v="0"/>
    <n v="5.0181592001812707E-2"/>
    <x v="45"/>
    <n v="25.090796000906355"/>
  </r>
  <r>
    <s v="Overhead Mains - LV"/>
    <x v="31"/>
    <s v="PVC_BUNDLE"/>
    <s v="PVC"/>
    <x v="1"/>
    <s v="not in bushfire"/>
    <s v="not in bushfire"/>
    <x v="0"/>
    <n v="8.0470579007863599"/>
    <x v="221"/>
    <n v="28.842501436510251"/>
  </r>
  <r>
    <s v="Overhead Mains - LV"/>
    <x v="31"/>
    <s v="XLPE"/>
    <s v="XLPE"/>
    <x v="1"/>
    <s v="not in bushfire"/>
    <s v="not in bushfire"/>
    <x v="0"/>
    <n v="5.2658714876386616"/>
    <x v="222"/>
    <n v="19.722365122242177"/>
  </r>
  <r>
    <s v="Overhead Mains - LV"/>
    <x v="32"/>
    <s v="ALUMINIUM"/>
    <s v="BARE"/>
    <x v="0"/>
    <s v="buffer"/>
    <s v="buffer"/>
    <x v="1"/>
    <n v="3.1341511461235938"/>
    <x v="182"/>
    <n v="33.342033469399937"/>
  </r>
  <r>
    <s v="Overhead Mains - LV"/>
    <x v="32"/>
    <s v="ALUMINIUM"/>
    <s v="BARE"/>
    <x v="0"/>
    <s v="buffer"/>
    <s v="vegetation category 2"/>
    <x v="1"/>
    <n v="8.1449285445606923E-2"/>
    <x v="45"/>
    <n v="40.724642722803459"/>
  </r>
  <r>
    <s v="Overhead Mains - LV"/>
    <x v="32"/>
    <s v="ALUMINIUM"/>
    <s v="BARE"/>
    <x v="0"/>
    <s v="not in bushfire"/>
    <s v="not in bushfire"/>
    <x v="0"/>
    <n v="27.500949281642566"/>
    <x v="223"/>
    <n v="32.392166409472985"/>
  </r>
  <r>
    <s v="Overhead Mains - LV"/>
    <x v="32"/>
    <s v="ALUMINIUM"/>
    <s v="BARE"/>
    <x v="0"/>
    <s v="vegetation category 1"/>
    <s v="vegetation category 1"/>
    <x v="1"/>
    <n v="0.58697561544992194"/>
    <x v="134"/>
    <n v="39.131707696661458"/>
  </r>
  <r>
    <s v="Overhead Mains - LV"/>
    <x v="32"/>
    <s v="ALUMINIUM"/>
    <s v="BARE"/>
    <x v="0"/>
    <s v="vegetation category 1"/>
    <s v="vegetation category 2"/>
    <x v="1"/>
    <n v="5.9033499153207859E-2"/>
    <x v="3"/>
    <n v="59.033499153207856"/>
  </r>
  <r>
    <s v="Overhead Mains - LV"/>
    <x v="32"/>
    <s v="COPPER"/>
    <s v="BARE"/>
    <x v="0"/>
    <s v="buffer"/>
    <s v="buffer"/>
    <x v="1"/>
    <n v="10.785409787888389"/>
    <x v="224"/>
    <n v="32.584319600871261"/>
  </r>
  <r>
    <s v="Overhead Mains - LV"/>
    <x v="32"/>
    <s v="COPPER"/>
    <s v="BARE"/>
    <x v="0"/>
    <s v="buffer"/>
    <s v="vegetation category 1"/>
    <x v="1"/>
    <n v="2.3879331986092666E-2"/>
    <x v="3"/>
    <n v="23.879331986092666"/>
  </r>
  <r>
    <s v="Overhead Mains - LV"/>
    <x v="32"/>
    <s v="COPPER"/>
    <s v="BARE"/>
    <x v="0"/>
    <s v="buffer"/>
    <s v="vegetation category 2"/>
    <x v="1"/>
    <n v="0.10506997483545452"/>
    <x v="21"/>
    <n v="35.023324945151508"/>
  </r>
  <r>
    <s v="Overhead Mains - LV"/>
    <x v="32"/>
    <s v="COPPER"/>
    <s v="BARE"/>
    <x v="0"/>
    <s v="not in bushfire"/>
    <s v="not in bushfire"/>
    <x v="0"/>
    <n v="225.81309529284175"/>
    <x v="225"/>
    <n v="31.890000747470943"/>
  </r>
  <r>
    <s v="Overhead Mains - LV"/>
    <x v="32"/>
    <s v="COPPER"/>
    <s v="BARE"/>
    <x v="0"/>
    <s v="vegetation category 1"/>
    <s v="buffer"/>
    <x v="1"/>
    <n v="1.9420294771257108E-2"/>
    <x v="3"/>
    <n v="19.420294771257108"/>
  </r>
  <r>
    <s v="Overhead Mains - LV"/>
    <x v="32"/>
    <s v="COPPER"/>
    <s v="BARE"/>
    <x v="0"/>
    <s v="vegetation category 1"/>
    <s v="vegetation category 1"/>
    <x v="1"/>
    <n v="1.7973616504135763"/>
    <x v="226"/>
    <n v="36.680850008440331"/>
  </r>
  <r>
    <s v="Overhead Mains - LV"/>
    <x v="32"/>
    <s v="COPPER"/>
    <s v="BARE"/>
    <x v="0"/>
    <s v="vegetation category 2"/>
    <s v="vegetation category 2"/>
    <x v="1"/>
    <n v="0.19062446077783615"/>
    <x v="21"/>
    <n v="63.541486925945385"/>
  </r>
  <r>
    <s v="Overhead Mains - LV"/>
    <x v="32"/>
    <s v="LV_ABC"/>
    <s v="XLPE"/>
    <x v="1"/>
    <s v="not in bushfire"/>
    <s v="not in bushfire"/>
    <x v="0"/>
    <n v="55.951445714661915"/>
    <x v="227"/>
    <n v="26.809509206833692"/>
  </r>
  <r>
    <s v="Overhead Mains - LV"/>
    <x v="32"/>
    <s v="PVC_BUNDLE"/>
    <s v="PVC"/>
    <x v="1"/>
    <s v="buffer"/>
    <s v="buffer"/>
    <x v="1"/>
    <n v="0.17707890824137892"/>
    <x v="50"/>
    <n v="16.098082567398084"/>
  </r>
  <r>
    <s v="Overhead Mains - LV"/>
    <x v="32"/>
    <s v="PVC_BUNDLE"/>
    <s v="PVC"/>
    <x v="1"/>
    <s v="not in bushfire"/>
    <s v="not in bushfire"/>
    <x v="0"/>
    <n v="0.56364863468194293"/>
    <x v="228"/>
    <n v="19.436159816618723"/>
  </r>
  <r>
    <s v="Overhead Mains - LV"/>
    <x v="32"/>
    <s v="PVC_BUNDLE"/>
    <s v="PVC"/>
    <x v="1"/>
    <s v="vegetation category 1"/>
    <s v="vegetation category 1"/>
    <x v="1"/>
    <n v="5.3752946125244894E-2"/>
    <x v="45"/>
    <n v="26.876473062622448"/>
  </r>
  <r>
    <s v="Overhead Mains - LV"/>
    <x v="32"/>
    <s v="PVC_BUNDLE"/>
    <s v="PVC"/>
    <x v="1"/>
    <s v="vegetation category 1"/>
    <s v="vegetation category 2"/>
    <x v="1"/>
    <n v="3.1269750472630489E-2"/>
    <x v="3"/>
    <n v="31.269750472630488"/>
  </r>
  <r>
    <s v="Overhead Mains - LV"/>
    <x v="32"/>
    <s v="XLPE"/>
    <s v="XLPE"/>
    <x v="1"/>
    <s v="not in bushfire"/>
    <s v="not in bushfire"/>
    <x v="0"/>
    <n v="27.569696001915844"/>
    <x v="229"/>
    <n v="17.285075863270123"/>
  </r>
  <r>
    <s v="Overhead Mains - LV"/>
    <x v="33"/>
    <s v="ACSR"/>
    <s v="BARE"/>
    <x v="0"/>
    <s v="buffer"/>
    <s v="not in bushfire"/>
    <x v="0"/>
    <n v="1.1754814343127529"/>
    <x v="130"/>
    <n v="65.304524128486264"/>
  </r>
  <r>
    <s v="Overhead Mains - LV"/>
    <x v="33"/>
    <s v="ACSR"/>
    <s v="BARE"/>
    <x v="0"/>
    <s v="buffer"/>
    <s v="vegetation category 1"/>
    <x v="1"/>
    <n v="2.1112679159025984"/>
    <x v="166"/>
    <n v="95.96672345011811"/>
  </r>
  <r>
    <s v="Overhead Mains - LV"/>
    <x v="33"/>
    <s v="ACSR"/>
    <s v="BARE"/>
    <x v="0"/>
    <s v="buffer"/>
    <s v="vegetation category 3"/>
    <x v="1"/>
    <n v="3.9561228354716027"/>
    <x v="152"/>
    <n v="89.911882624354604"/>
  </r>
  <r>
    <s v="Overhead Mains - LV"/>
    <x v="33"/>
    <s v="ACSR"/>
    <s v="BARE"/>
    <x v="0"/>
    <s v="not in bushfire"/>
    <s v="not in bushfire"/>
    <x v="0"/>
    <n v="7.7776224873301878"/>
    <x v="173"/>
    <n v="67.048469718363691"/>
  </r>
  <r>
    <s v="Overhead Mains - LV"/>
    <x v="33"/>
    <s v="ACSR"/>
    <s v="BARE"/>
    <x v="0"/>
    <s v="not in bushfire"/>
    <s v="vegetation category 1"/>
    <x v="1"/>
    <n v="14.405178967590475"/>
    <x v="107"/>
    <n v="88.920857824632563"/>
  </r>
  <r>
    <s v="Overhead Mains - LV"/>
    <x v="33"/>
    <s v="ACSR"/>
    <s v="BARE"/>
    <x v="0"/>
    <s v="not in bushfire"/>
    <s v="vegetation category 3"/>
    <x v="1"/>
    <n v="6.6225644119462181"/>
    <x v="230"/>
    <n v="90.720060437619438"/>
  </r>
  <r>
    <s v="Overhead Mains - LV"/>
    <x v="33"/>
    <s v="ACSR"/>
    <s v="BARE"/>
    <x v="0"/>
    <s v="vegetation category 1"/>
    <s v="not in bushfire"/>
    <x v="0"/>
    <n v="6.5455823247177844E-2"/>
    <x v="3"/>
    <n v="65.455823247177847"/>
  </r>
  <r>
    <s v="Overhead Mains - LV"/>
    <x v="33"/>
    <s v="ACSR"/>
    <s v="BARE"/>
    <x v="0"/>
    <s v="vegetation category 1"/>
    <s v="vegetation category 1"/>
    <x v="1"/>
    <n v="0.63011594325486997"/>
    <x v="84"/>
    <n v="105.01932387581165"/>
  </r>
  <r>
    <s v="Overhead Mains - LV"/>
    <x v="33"/>
    <s v="ACSR"/>
    <s v="BARE"/>
    <x v="0"/>
    <s v="vegetation category 1"/>
    <s v="vegetation category 3"/>
    <x v="1"/>
    <n v="1.7992618326192411"/>
    <x v="130"/>
    <n v="99.958990701068956"/>
  </r>
  <r>
    <s v="Overhead Mains - LV"/>
    <x v="33"/>
    <s v="ACSR"/>
    <s v="BARE"/>
    <x v="0"/>
    <s v="vegetation category 2"/>
    <s v="vegetation category 1"/>
    <x v="1"/>
    <n v="1.0363297604965176"/>
    <x v="18"/>
    <n v="79.717673884347505"/>
  </r>
  <r>
    <s v="Overhead Mains - LV"/>
    <x v="33"/>
    <s v="ACSR"/>
    <s v="BARE"/>
    <x v="0"/>
    <s v="vegetation category 2"/>
    <s v="vegetation category 3"/>
    <x v="1"/>
    <n v="1.8515077244977638"/>
    <x v="57"/>
    <n v="97.447774973566524"/>
  </r>
  <r>
    <s v="Overhead Mains - LV"/>
    <x v="33"/>
    <s v="ALUMINIUM"/>
    <s v="BARE"/>
    <x v="0"/>
    <s v="buffer"/>
    <s v="not in bushfire"/>
    <x v="0"/>
    <n v="1.767734315591281"/>
    <x v="4"/>
    <n v="63.133368413974324"/>
  </r>
  <r>
    <s v="Overhead Mains - LV"/>
    <x v="33"/>
    <s v="ALUMINIUM"/>
    <s v="BARE"/>
    <x v="0"/>
    <s v="buffer"/>
    <s v="vegetation category 1"/>
    <x v="1"/>
    <n v="2.1702575932373236"/>
    <x v="180"/>
    <n v="83.471445893743208"/>
  </r>
  <r>
    <s v="Overhead Mains - LV"/>
    <x v="33"/>
    <s v="ALUMINIUM"/>
    <s v="BARE"/>
    <x v="0"/>
    <s v="buffer"/>
    <s v="vegetation category 3"/>
    <x v="1"/>
    <n v="0.62242980644242685"/>
    <x v="26"/>
    <n v="69.158867382491877"/>
  </r>
  <r>
    <s v="Overhead Mains - LV"/>
    <x v="33"/>
    <s v="ALUMINIUM"/>
    <s v="BARE"/>
    <x v="0"/>
    <s v="not in bushfire"/>
    <s v="not in bushfire"/>
    <x v="0"/>
    <n v="24.448184599699225"/>
    <x v="231"/>
    <n v="46.215849904913469"/>
  </r>
  <r>
    <s v="Overhead Mains - LV"/>
    <x v="33"/>
    <s v="ALUMINIUM"/>
    <s v="BARE"/>
    <x v="0"/>
    <s v="not in bushfire"/>
    <s v="vegetation category 1"/>
    <x v="1"/>
    <n v="11.001038138595062"/>
    <x v="232"/>
    <n v="78.021547082234477"/>
  </r>
  <r>
    <s v="Overhead Mains - LV"/>
    <x v="33"/>
    <s v="ALUMINIUM"/>
    <s v="BARE"/>
    <x v="0"/>
    <s v="not in bushfire"/>
    <s v="vegetation category 3"/>
    <x v="1"/>
    <n v="4.0427489432476778"/>
    <x v="233"/>
    <n v="68.521168529621661"/>
  </r>
  <r>
    <s v="Overhead Mains - LV"/>
    <x v="33"/>
    <s v="ALUMINIUM"/>
    <s v="BARE"/>
    <x v="0"/>
    <s v="vegetation category 1"/>
    <s v="not in bushfire"/>
    <x v="0"/>
    <n v="0.10358211004271992"/>
    <x v="3"/>
    <n v="103.58211004271992"/>
  </r>
  <r>
    <s v="Overhead Mains - LV"/>
    <x v="33"/>
    <s v="ALUMINIUM"/>
    <s v="BARE"/>
    <x v="0"/>
    <s v="vegetation category 1"/>
    <s v="vegetation category 1"/>
    <x v="1"/>
    <n v="0.61046187345590264"/>
    <x v="73"/>
    <n v="76.307734181987826"/>
  </r>
  <r>
    <s v="Overhead Mains - LV"/>
    <x v="33"/>
    <s v="ALUMINIUM"/>
    <s v="BARE"/>
    <x v="0"/>
    <s v="vegetation category 1"/>
    <s v="vegetation category 3"/>
    <x v="1"/>
    <n v="0.4771851737991728"/>
    <x v="10"/>
    <n v="68.16931054273897"/>
  </r>
  <r>
    <s v="Overhead Mains - LV"/>
    <x v="33"/>
    <s v="ALUMINIUM"/>
    <s v="BARE"/>
    <x v="0"/>
    <s v="vegetation category 2"/>
    <s v="vegetation category 1"/>
    <x v="1"/>
    <n v="0.3454241846070778"/>
    <x v="14"/>
    <n v="86.356046151769448"/>
  </r>
  <r>
    <s v="Overhead Mains - LV"/>
    <x v="33"/>
    <s v="ALUMINIUM"/>
    <s v="BARE"/>
    <x v="0"/>
    <s v="vegetation category 2"/>
    <s v="vegetation category 3"/>
    <x v="1"/>
    <n v="0.12806958669401952"/>
    <x v="45"/>
    <n v="64.034793347009767"/>
  </r>
  <r>
    <s v="Overhead Mains - LV"/>
    <x v="33"/>
    <s v="COPPER"/>
    <s v="BARE"/>
    <x v="0"/>
    <s v="buffer"/>
    <s v="not in bushfire"/>
    <x v="0"/>
    <n v="0.97777815856844041"/>
    <x v="60"/>
    <n v="48.888907928422022"/>
  </r>
  <r>
    <s v="Overhead Mains - LV"/>
    <x v="33"/>
    <s v="COPPER"/>
    <s v="BARE"/>
    <x v="0"/>
    <s v="buffer"/>
    <s v="vegetation category 1"/>
    <x v="1"/>
    <n v="2.8925900545161416"/>
    <x v="141"/>
    <n v="53.566482491039658"/>
  </r>
  <r>
    <s v="Overhead Mains - LV"/>
    <x v="33"/>
    <s v="COPPER"/>
    <s v="BARE"/>
    <x v="0"/>
    <s v="buffer"/>
    <s v="vegetation category 3"/>
    <x v="1"/>
    <n v="1.3575019285500256"/>
    <x v="57"/>
    <n v="71.44746992368556"/>
  </r>
  <r>
    <s v="Overhead Mains - LV"/>
    <x v="33"/>
    <s v="COPPER"/>
    <s v="BARE"/>
    <x v="0"/>
    <s v="not in bushfire"/>
    <s v="not in bushfire"/>
    <x v="0"/>
    <n v="24.281950884085141"/>
    <x v="234"/>
    <n v="38.727194392480293"/>
  </r>
  <r>
    <s v="Overhead Mains - LV"/>
    <x v="33"/>
    <s v="COPPER"/>
    <s v="BARE"/>
    <x v="0"/>
    <s v="not in bushfire"/>
    <s v="vegetation category 1"/>
    <x v="1"/>
    <n v="17.500883029088541"/>
    <x v="12"/>
    <n v="60.978686512503629"/>
  </r>
  <r>
    <s v="Overhead Mains - LV"/>
    <x v="33"/>
    <s v="COPPER"/>
    <s v="BARE"/>
    <x v="0"/>
    <s v="not in bushfire"/>
    <s v="vegetation category 3"/>
    <x v="1"/>
    <n v="2.3717926319762439"/>
    <x v="235"/>
    <n v="57.848600779908388"/>
  </r>
  <r>
    <s v="Overhead Mains - LV"/>
    <x v="33"/>
    <s v="COPPER"/>
    <s v="BARE"/>
    <x v="0"/>
    <s v="vegetation category 1"/>
    <s v="not in bushfire"/>
    <x v="0"/>
    <n v="9.2177985813286414E-2"/>
    <x v="45"/>
    <n v="46.088992906643206"/>
  </r>
  <r>
    <s v="Overhead Mains - LV"/>
    <x v="33"/>
    <s v="COPPER"/>
    <s v="BARE"/>
    <x v="0"/>
    <s v="vegetation category 1"/>
    <s v="vegetation category 1"/>
    <x v="1"/>
    <n v="0.52364011802619559"/>
    <x v="125"/>
    <n v="43.636676502182965"/>
  </r>
  <r>
    <s v="Overhead Mains - LV"/>
    <x v="33"/>
    <s v="COPPER"/>
    <s v="BARE"/>
    <x v="0"/>
    <s v="vegetation category 1"/>
    <s v="vegetation category 3"/>
    <x v="1"/>
    <n v="0.61379569070123952"/>
    <x v="47"/>
    <n v="61.379569070123949"/>
  </r>
  <r>
    <s v="Overhead Mains - LV"/>
    <x v="33"/>
    <s v="COPPER"/>
    <s v="BARE"/>
    <x v="0"/>
    <s v="vegetation category 2"/>
    <s v="not in bushfire"/>
    <x v="0"/>
    <n v="0.52533730411227997"/>
    <x v="14"/>
    <n v="131.33432602807"/>
  </r>
  <r>
    <s v="Overhead Mains - LV"/>
    <x v="33"/>
    <s v="COPPER"/>
    <s v="BARE"/>
    <x v="0"/>
    <s v="vegetation category 2"/>
    <s v="vegetation category 1"/>
    <x v="1"/>
    <n v="0.51630727128230058"/>
    <x v="10"/>
    <n v="73.758181611757223"/>
  </r>
  <r>
    <s v="Overhead Mains - LV"/>
    <x v="33"/>
    <s v="COPPER"/>
    <s v="BARE"/>
    <x v="0"/>
    <s v="vegetation category 2"/>
    <s v="vegetation category 3"/>
    <x v="1"/>
    <n v="0.32980920003536779"/>
    <x v="5"/>
    <n v="65.961840007073562"/>
  </r>
  <r>
    <s v="Overhead Mains - LV"/>
    <x v="33"/>
    <s v="COPPER"/>
    <s v="BARE"/>
    <x v="0"/>
    <s v="vegetation category 3"/>
    <s v="vegetation category 1"/>
    <x v="1"/>
    <n v="7.9264258347982147E-2"/>
    <x v="45"/>
    <n v="39.632129173991075"/>
  </r>
  <r>
    <s v="Overhead Mains - LV"/>
    <x v="33"/>
    <s v="LV_ABC"/>
    <s v="XLPE"/>
    <x v="1"/>
    <s v="not in bushfire"/>
    <s v="not in bushfire"/>
    <x v="0"/>
    <n v="91.252622502741076"/>
    <x v="236"/>
    <n v="46.344653378741022"/>
  </r>
  <r>
    <s v="Overhead Mains - LV"/>
    <x v="33"/>
    <s v="PVC"/>
    <s v="PVC"/>
    <x v="1"/>
    <s v="buffer"/>
    <s v="vegetation category 1"/>
    <x v="1"/>
    <n v="3.344032426738329E-2"/>
    <x v="3"/>
    <n v="33.440324267383289"/>
  </r>
  <r>
    <s v="Overhead Mains - LV"/>
    <x v="33"/>
    <s v="PVC"/>
    <s v="PVC"/>
    <x v="1"/>
    <s v="not in bushfire"/>
    <s v="not in bushfire"/>
    <x v="0"/>
    <n v="4.169084480644044E-2"/>
    <x v="3"/>
    <n v="41.690844806440438"/>
  </r>
  <r>
    <s v="Overhead Mains - LV"/>
    <x v="33"/>
    <s v="PVC_BUNDLE"/>
    <s v="PVC"/>
    <x v="1"/>
    <s v="buffer"/>
    <s v="vegetation category 1"/>
    <x v="1"/>
    <n v="8.857372700293184E-2"/>
    <x v="45"/>
    <n v="44.286863501465923"/>
  </r>
  <r>
    <s v="Overhead Mains - LV"/>
    <x v="33"/>
    <s v="PVC_BUNDLE"/>
    <s v="PVC"/>
    <x v="1"/>
    <s v="not in bushfire"/>
    <s v="not in bushfire"/>
    <x v="0"/>
    <n v="0.51167933530185372"/>
    <x v="60"/>
    <n v="25.583966765092686"/>
  </r>
  <r>
    <s v="Overhead Mains - LV"/>
    <x v="33"/>
    <s v="PVC_BUNDLE"/>
    <s v="PVC"/>
    <x v="1"/>
    <s v="not in bushfire"/>
    <s v="vegetation category 1"/>
    <x v="1"/>
    <n v="0.14386813394508713"/>
    <x v="5"/>
    <n v="28.773626789017424"/>
  </r>
  <r>
    <s v="Overhead Mains - LV"/>
    <x v="33"/>
    <s v="PVC_BUNDLE"/>
    <s v="PVC"/>
    <x v="1"/>
    <s v="vegetation category 1"/>
    <s v="vegetation category 1"/>
    <x v="1"/>
    <n v="8.2773030678378073E-2"/>
    <x v="45"/>
    <n v="41.386515339189039"/>
  </r>
  <r>
    <s v="Overhead Mains - LV"/>
    <x v="33"/>
    <s v="PVC_SINGLE"/>
    <s v="PVC"/>
    <x v="1"/>
    <s v="not in bushfire"/>
    <s v="not in bushfire"/>
    <x v="0"/>
    <n v="7.4613732821433923E-2"/>
    <x v="45"/>
    <n v="37.306866410716964"/>
  </r>
  <r>
    <s v="Overhead Mains - LV"/>
    <x v="33"/>
    <s v="XLPE"/>
    <s v="XLPE"/>
    <x v="1"/>
    <s v="not in bushfire"/>
    <s v="not in bushfire"/>
    <x v="0"/>
    <n v="0.28457402811862526"/>
    <x v="47"/>
    <n v="28.457402811862526"/>
  </r>
  <r>
    <s v="Overhead Mains - LV"/>
    <x v="34"/>
    <s v="ALUMINIUM"/>
    <s v="BARE"/>
    <x v="0"/>
    <s v="not in bushfire"/>
    <s v="not in bushfire"/>
    <x v="0"/>
    <n v="13.560979857878277"/>
    <x v="237"/>
    <n v="31.537162460182039"/>
  </r>
  <r>
    <s v="Overhead Mains - LV"/>
    <x v="34"/>
    <s v="COPPER"/>
    <s v="BARE"/>
    <x v="0"/>
    <s v="not in bushfire"/>
    <s v="not in bushfire"/>
    <x v="0"/>
    <n v="77.41603985703577"/>
    <x v="238"/>
    <n v="31.253952304011214"/>
  </r>
  <r>
    <s v="Overhead Mains - LV"/>
    <x v="34"/>
    <s v="LV_ABC"/>
    <s v="XLPE"/>
    <x v="1"/>
    <s v="not in bushfire"/>
    <s v="not in bushfire"/>
    <x v="0"/>
    <n v="17.238958621054081"/>
    <x v="239"/>
    <n v="23.745122067567603"/>
  </r>
  <r>
    <s v="Overhead Mains - LV"/>
    <x v="34"/>
    <s v="PVC_BUNDLE"/>
    <s v="PVC"/>
    <x v="1"/>
    <s v="not in bushfire"/>
    <s v="not in bushfire"/>
    <x v="0"/>
    <n v="0.94083370740456884"/>
    <x v="63"/>
    <n v="26.88096306870197"/>
  </r>
  <r>
    <s v="Overhead Mains - LV"/>
    <x v="34"/>
    <s v="XLPE"/>
    <s v="XLPE"/>
    <x v="1"/>
    <s v="not in bushfire"/>
    <s v="not in bushfire"/>
    <x v="0"/>
    <n v="4.8931347001299912"/>
    <x v="240"/>
    <n v="16.814895876735363"/>
  </r>
  <r>
    <s v="Overhead Mains - LV"/>
    <x v="35"/>
    <s v="ALUMINIUM"/>
    <s v="BARE"/>
    <x v="0"/>
    <s v="buffer"/>
    <s v="buffer"/>
    <x v="1"/>
    <n v="39.222759032756407"/>
    <x v="241"/>
    <n v="32.550007496063408"/>
  </r>
  <r>
    <s v="Overhead Mains - LV"/>
    <x v="35"/>
    <s v="ALUMINIUM"/>
    <s v="BARE"/>
    <x v="0"/>
    <s v="buffer"/>
    <s v="vegetation category 1"/>
    <x v="1"/>
    <n v="2.4860505797708429E-2"/>
    <x v="3"/>
    <n v="24.860505797708427"/>
  </r>
  <r>
    <s v="Overhead Mains - LV"/>
    <x v="35"/>
    <s v="ALUMINIUM"/>
    <s v="BARE"/>
    <x v="0"/>
    <s v="not in bushfire"/>
    <s v="buffer"/>
    <x v="1"/>
    <n v="0.79991585442257818"/>
    <x v="27"/>
    <n v="34.778950192286011"/>
  </r>
  <r>
    <s v="Overhead Mains - LV"/>
    <x v="35"/>
    <s v="ALUMINIUM"/>
    <s v="BARE"/>
    <x v="0"/>
    <s v="not in bushfire"/>
    <s v="not in bushfire"/>
    <x v="0"/>
    <n v="129.25218510880248"/>
    <x v="242"/>
    <n v="32.672443151871207"/>
  </r>
  <r>
    <s v="Overhead Mains - LV"/>
    <x v="35"/>
    <s v="ALUMINIUM"/>
    <s v="BARE"/>
    <x v="0"/>
    <s v="vegetation category 1"/>
    <s v="vegetation category 1"/>
    <x v="1"/>
    <n v="1.7378147693928678"/>
    <x v="243"/>
    <n v="52.661053617965692"/>
  </r>
  <r>
    <s v="Overhead Mains - LV"/>
    <x v="35"/>
    <s v="COPPER"/>
    <s v="BARE"/>
    <x v="0"/>
    <s v="buffer"/>
    <s v="buffer"/>
    <x v="1"/>
    <n v="32.749131752728701"/>
    <x v="244"/>
    <n v="31.764434289746553"/>
  </r>
  <r>
    <s v="Overhead Mains - LV"/>
    <x v="35"/>
    <s v="COPPER"/>
    <s v="BARE"/>
    <x v="0"/>
    <s v="buffer"/>
    <s v="not in bushfire"/>
    <x v="0"/>
    <n v="0.26358677296787564"/>
    <x v="10"/>
    <n v="37.655253281125091"/>
  </r>
  <r>
    <s v="Overhead Mains - LV"/>
    <x v="35"/>
    <s v="COPPER"/>
    <s v="BARE"/>
    <x v="0"/>
    <s v="buffer"/>
    <s v="vegetation category 2"/>
    <x v="1"/>
    <n v="0.14979205199752355"/>
    <x v="21"/>
    <n v="49.930683999174519"/>
  </r>
  <r>
    <s v="Overhead Mains - LV"/>
    <x v="35"/>
    <s v="COPPER"/>
    <s v="BARE"/>
    <x v="0"/>
    <s v="not in bushfire"/>
    <s v="buffer"/>
    <x v="1"/>
    <n v="0.91466631206709492"/>
    <x v="245"/>
    <n v="28.583322252096718"/>
  </r>
  <r>
    <s v="Overhead Mains - LV"/>
    <x v="35"/>
    <s v="COPPER"/>
    <s v="BARE"/>
    <x v="0"/>
    <s v="not in bushfire"/>
    <s v="not in bushfire"/>
    <x v="0"/>
    <n v="319.53976348518182"/>
    <x v="246"/>
    <n v="30.551655367165296"/>
  </r>
  <r>
    <s v="Overhead Mains - LV"/>
    <x v="35"/>
    <s v="COPPER"/>
    <s v="BARE"/>
    <x v="0"/>
    <s v="vegetation category 1"/>
    <s v="vegetation category 1"/>
    <x v="1"/>
    <n v="2.0703148381448329"/>
    <x v="153"/>
    <n v="53.084995849867511"/>
  </r>
  <r>
    <s v="Overhead Mains - LV"/>
    <x v="35"/>
    <s v="COPPER"/>
    <s v="BARE"/>
    <x v="0"/>
    <s v="vegetation category 2"/>
    <s v="not in bushfire"/>
    <x v="0"/>
    <n v="4.5629086019737856E-2"/>
    <x v="3"/>
    <n v="45.629086019737855"/>
  </r>
  <r>
    <s v="Overhead Mains - LV"/>
    <x v="35"/>
    <s v="COPPER"/>
    <s v="BARE"/>
    <x v="0"/>
    <s v="vegetation category 2"/>
    <s v="vegetation category 2"/>
    <x v="1"/>
    <n v="5.6650429019180777E-2"/>
    <x v="45"/>
    <n v="28.325214509590388"/>
  </r>
  <r>
    <s v="Overhead Mains - LV"/>
    <x v="35"/>
    <s v="LV_ABC"/>
    <s v="XLPE"/>
    <x v="1"/>
    <s v="not in bushfire"/>
    <s v="not in bushfire"/>
    <x v="0"/>
    <n v="132.05716262991751"/>
    <x v="247"/>
    <n v="27.127601197600146"/>
  </r>
  <r>
    <s v="Overhead Mains - LV"/>
    <x v="35"/>
    <s v="PVC"/>
    <s v="PVC"/>
    <x v="1"/>
    <s v="buffer"/>
    <s v="buffer"/>
    <x v="1"/>
    <n v="0.17189274331843613"/>
    <x v="45"/>
    <n v="85.946371659218059"/>
  </r>
  <r>
    <s v="Overhead Mains - LV"/>
    <x v="35"/>
    <s v="PVC"/>
    <s v="PVC"/>
    <x v="1"/>
    <s v="not in bushfire"/>
    <s v="not in bushfire"/>
    <x v="0"/>
    <n v="3.4490067586992024E-2"/>
    <x v="3"/>
    <n v="34.490067586992026"/>
  </r>
  <r>
    <s v="Overhead Mains - LV"/>
    <x v="35"/>
    <s v="PVC_BUNDLE"/>
    <s v="PVC"/>
    <x v="1"/>
    <s v="buffer"/>
    <s v="buffer"/>
    <x v="1"/>
    <n v="1.4709597369303946"/>
    <x v="152"/>
    <n v="33.430903112054423"/>
  </r>
  <r>
    <s v="Overhead Mains - LV"/>
    <x v="35"/>
    <s v="PVC_BUNDLE"/>
    <s v="PVC"/>
    <x v="1"/>
    <s v="buffer"/>
    <s v="not in bushfire"/>
    <x v="0"/>
    <n v="4.5704664638969439E-2"/>
    <x v="45"/>
    <n v="22.85233231948472"/>
  </r>
  <r>
    <s v="Overhead Mains - LV"/>
    <x v="35"/>
    <s v="PVC_BUNDLE"/>
    <s v="PVC"/>
    <x v="1"/>
    <s v="buffer"/>
    <s v="vegetation category 1"/>
    <x v="1"/>
    <n v="3.98493842369044E-2"/>
    <x v="3"/>
    <n v="39.849384236904399"/>
  </r>
  <r>
    <s v="Overhead Mains - LV"/>
    <x v="35"/>
    <s v="PVC_BUNDLE"/>
    <s v="PVC"/>
    <x v="1"/>
    <s v="buffer"/>
    <s v="vegetation category 2"/>
    <x v="1"/>
    <n v="2.3177134777601964E-2"/>
    <x v="3"/>
    <n v="23.177134777601964"/>
  </r>
  <r>
    <s v="Overhead Mains - LV"/>
    <x v="35"/>
    <s v="PVC_BUNDLE"/>
    <s v="PVC"/>
    <x v="1"/>
    <s v="not in bushfire"/>
    <s v="not in bushfire"/>
    <x v="0"/>
    <n v="5.5360405941247901"/>
    <x v="175"/>
    <n v="28.536291722292731"/>
  </r>
  <r>
    <s v="Overhead Mains - LV"/>
    <x v="35"/>
    <s v="XLPE"/>
    <s v="XLPE"/>
    <x v="1"/>
    <s v="not in bushfire"/>
    <s v="not in bushfire"/>
    <x v="0"/>
    <n v="29.064991498624842"/>
    <x v="248"/>
    <n v="19.585573786135338"/>
  </r>
  <r>
    <s v="Overhead Mains - LV"/>
    <x v="36"/>
    <s v="ALUMINIUM"/>
    <s v="BARE"/>
    <x v="0"/>
    <s v="not in bushfire"/>
    <s v="not in bushfire"/>
    <x v="0"/>
    <n v="13.361778604051354"/>
    <x v="249"/>
    <n v="26.939069766232571"/>
  </r>
  <r>
    <s v="Overhead Mains - LV"/>
    <x v="36"/>
    <s v="COPPER"/>
    <s v="BARE"/>
    <x v="0"/>
    <s v="not in bushfire"/>
    <s v="not in bushfire"/>
    <x v="0"/>
    <n v="87.620310215953964"/>
    <x v="250"/>
    <n v="25.839077032130334"/>
  </r>
  <r>
    <s v="Overhead Mains - LV"/>
    <x v="36"/>
    <s v="LV_ABC"/>
    <s v="XLPE"/>
    <x v="1"/>
    <s v="not in bushfire"/>
    <s v="not in bushfire"/>
    <x v="0"/>
    <n v="111.89949340170075"/>
    <x v="251"/>
    <n v="20.297386795157038"/>
  </r>
  <r>
    <s v="Overhead Mains - LV"/>
    <x v="36"/>
    <s v="PVC"/>
    <s v="PVC"/>
    <x v="1"/>
    <s v="not in bushfire"/>
    <s v="not in bushfire"/>
    <x v="0"/>
    <n v="7.0703217366175186E-2"/>
    <x v="14"/>
    <n v="17.675804341543795"/>
  </r>
  <r>
    <s v="Overhead Mains - LV"/>
    <x v="36"/>
    <s v="PVC_BUNDLE"/>
    <s v="PVC"/>
    <x v="1"/>
    <s v="not in bushfire"/>
    <s v="not in bushfire"/>
    <x v="0"/>
    <n v="7.1002331763182163"/>
    <x v="252"/>
    <n v="19.138094814873899"/>
  </r>
  <r>
    <s v="Overhead Mains - LV"/>
    <x v="36"/>
    <s v="PVC_SINGLE"/>
    <s v="PVC"/>
    <x v="1"/>
    <s v="not in bushfire"/>
    <s v="not in bushfire"/>
    <x v="0"/>
    <n v="1.2438893926311461E-2"/>
    <x v="3"/>
    <n v="12.438893926311462"/>
  </r>
  <r>
    <s v="Overhead Mains - LV"/>
    <x v="36"/>
    <s v="XLPE"/>
    <s v="XLPE"/>
    <x v="1"/>
    <s v="not in bushfire"/>
    <s v="not in bushfire"/>
    <x v="0"/>
    <n v="3.4703363857308771"/>
    <x v="165"/>
    <n v="20.413743445475749"/>
  </r>
  <r>
    <s v="Overhead Mains - LV"/>
    <x v="37"/>
    <s v="ALUMINIUM"/>
    <s v="BARE"/>
    <x v="0"/>
    <s v="buffer"/>
    <s v="buffer"/>
    <x v="1"/>
    <n v="0.15303757696033871"/>
    <x v="14"/>
    <n v="38.259394240084674"/>
  </r>
  <r>
    <s v="Overhead Mains - LV"/>
    <x v="37"/>
    <s v="ALUMINIUM"/>
    <s v="BARE"/>
    <x v="0"/>
    <s v="not in bushfire"/>
    <s v="not in bushfire"/>
    <x v="0"/>
    <n v="0.62151911689745432"/>
    <x v="75"/>
    <n v="29.596148423688302"/>
  </r>
  <r>
    <s v="Overhead Mains - LV"/>
    <x v="37"/>
    <s v="COPPER"/>
    <s v="BARE"/>
    <x v="0"/>
    <s v="buffer"/>
    <s v="buffer"/>
    <x v="1"/>
    <n v="6.7710825779259631E-2"/>
    <x v="3"/>
    <n v="67.710825779259636"/>
  </r>
  <r>
    <s v="Overhead Mains - LV"/>
    <x v="37"/>
    <s v="COPPER"/>
    <s v="BARE"/>
    <x v="0"/>
    <s v="not in bushfire"/>
    <s v="buffer"/>
    <x v="1"/>
    <n v="1.897274857223534E-2"/>
    <x v="3"/>
    <n v="18.972748572235339"/>
  </r>
  <r>
    <s v="Overhead Mains - LV"/>
    <x v="37"/>
    <s v="COPPER"/>
    <s v="BARE"/>
    <x v="0"/>
    <s v="not in bushfire"/>
    <s v="not in bushfire"/>
    <x v="0"/>
    <n v="0.16915775688374618"/>
    <x v="73"/>
    <n v="21.144719610468272"/>
  </r>
  <r>
    <s v="Overhead Mains - LV"/>
    <x v="37"/>
    <s v="LV_ABC"/>
    <s v="XLPE"/>
    <x v="1"/>
    <s v="not in bushfire"/>
    <s v="not in bushfire"/>
    <x v="0"/>
    <n v="0.39414479882254655"/>
    <x v="130"/>
    <n v="21.896933267919252"/>
  </r>
  <r>
    <s v="Overhead Mains - LV"/>
    <x v="37"/>
    <s v="PVC_BUNDLE"/>
    <s v="PVC"/>
    <x v="1"/>
    <s v="not in bushfire"/>
    <s v="not in bushfire"/>
    <x v="0"/>
    <n v="0.15751082555690427"/>
    <x v="84"/>
    <n v="26.251804259484047"/>
  </r>
  <r>
    <s v="Overhead Mains - LV"/>
    <x v="37"/>
    <s v="XLPE"/>
    <s v="XLPE"/>
    <x v="1"/>
    <s v="not in bushfire"/>
    <s v="not in bushfire"/>
    <x v="0"/>
    <n v="0.88827087294370355"/>
    <x v="74"/>
    <n v="20.65746216148148"/>
  </r>
  <r>
    <s v="Overhead Mains - LV"/>
    <x v="38"/>
    <s v="ACSR"/>
    <s v="BARE"/>
    <x v="0"/>
    <s v="buffer"/>
    <s v="buffer"/>
    <x v="1"/>
    <n v="0.15766884222951505"/>
    <x v="45"/>
    <n v="78.834421114757518"/>
  </r>
  <r>
    <s v="Overhead Mains - LV"/>
    <x v="38"/>
    <s v="ACSR"/>
    <s v="BARE"/>
    <x v="0"/>
    <s v="not in bushfire"/>
    <s v="not in bushfire"/>
    <x v="0"/>
    <n v="3.6749194713408855"/>
    <x v="253"/>
    <n v="54.849544348371424"/>
  </r>
  <r>
    <s v="Overhead Mains - LV"/>
    <x v="38"/>
    <s v="ACSR"/>
    <s v="BARE"/>
    <x v="0"/>
    <s v="vegetation category 3"/>
    <s v="buffer"/>
    <x v="1"/>
    <n v="0.15422415844808582"/>
    <x v="3"/>
    <n v="154.22415844808583"/>
  </r>
  <r>
    <s v="Overhead Mains - LV"/>
    <x v="38"/>
    <s v="ACSR"/>
    <s v="BARE"/>
    <x v="0"/>
    <s v="vegetation category 3"/>
    <s v="vegetation category 3"/>
    <x v="1"/>
    <n v="10.278253828014375"/>
    <x v="135"/>
    <n v="80.2988580313623"/>
  </r>
  <r>
    <s v="Overhead Mains - LV"/>
    <x v="38"/>
    <s v="ALUMINIUM"/>
    <s v="BARE"/>
    <x v="0"/>
    <s v="buffer"/>
    <s v="buffer"/>
    <x v="1"/>
    <n v="2.3748082429067248"/>
    <x v="152"/>
    <n v="53.972914611516472"/>
  </r>
  <r>
    <s v="Overhead Mains - LV"/>
    <x v="38"/>
    <s v="ALUMINIUM"/>
    <s v="BARE"/>
    <x v="0"/>
    <s v="not in bushfire"/>
    <s v="not in bushfire"/>
    <x v="0"/>
    <n v="23.718860453059126"/>
    <x v="254"/>
    <n v="44.500676272155964"/>
  </r>
  <r>
    <s v="Overhead Mains - LV"/>
    <x v="38"/>
    <s v="ALUMINIUM"/>
    <s v="BARE"/>
    <x v="0"/>
    <s v="vegetation category 1"/>
    <s v="vegetation category 1"/>
    <x v="1"/>
    <n v="6.9199923838714303E-2"/>
    <x v="3"/>
    <n v="69.199923838714298"/>
  </r>
  <r>
    <s v="Overhead Mains - LV"/>
    <x v="38"/>
    <s v="ALUMINIUM"/>
    <s v="BARE"/>
    <x v="0"/>
    <s v="vegetation category 3"/>
    <s v="buffer"/>
    <x v="1"/>
    <n v="0.17733063619430206"/>
    <x v="21"/>
    <n v="59.110212064767353"/>
  </r>
  <r>
    <s v="Overhead Mains - LV"/>
    <x v="38"/>
    <s v="ALUMINIUM"/>
    <s v="BARE"/>
    <x v="0"/>
    <s v="vegetation category 3"/>
    <s v="vegetation category 3"/>
    <x v="1"/>
    <n v="11.440013223765776"/>
    <x v="255"/>
    <n v="63.910688400926119"/>
  </r>
  <r>
    <s v="Overhead Mains - LV"/>
    <x v="38"/>
    <s v="COPPER"/>
    <s v="BARE"/>
    <x v="0"/>
    <s v="buffer"/>
    <s v="buffer"/>
    <x v="1"/>
    <n v="0.7288117187166695"/>
    <x v="44"/>
    <n v="52.057979908333536"/>
  </r>
  <r>
    <s v="Overhead Mains - LV"/>
    <x v="38"/>
    <s v="COPPER"/>
    <s v="BARE"/>
    <x v="0"/>
    <s v="not in bushfire"/>
    <s v="not in bushfire"/>
    <x v="0"/>
    <n v="14.818605814154459"/>
    <x v="256"/>
    <n v="33.300237784616762"/>
  </r>
  <r>
    <s v="Overhead Mains - LV"/>
    <x v="38"/>
    <s v="COPPER"/>
    <s v="BARE"/>
    <x v="0"/>
    <s v="vegetation category 3"/>
    <s v="buffer"/>
    <x v="1"/>
    <n v="0.12453018412530759"/>
    <x v="21"/>
    <n v="41.510061375102524"/>
  </r>
  <r>
    <s v="Overhead Mains - LV"/>
    <x v="38"/>
    <s v="COPPER"/>
    <s v="BARE"/>
    <x v="0"/>
    <s v="vegetation category 3"/>
    <s v="vegetation category 3"/>
    <x v="1"/>
    <n v="11.90878161387746"/>
    <x v="210"/>
    <n v="57.253757759026257"/>
  </r>
  <r>
    <s v="Overhead Mains - LV"/>
    <x v="38"/>
    <s v="LV_ABC"/>
    <s v="XLPE"/>
    <x v="1"/>
    <s v="not in bushfire"/>
    <s v="not in bushfire"/>
    <x v="0"/>
    <n v="48.228863641643599"/>
    <x v="257"/>
    <n v="39.56428518592584"/>
  </r>
  <r>
    <s v="Overhead Mains - LV"/>
    <x v="38"/>
    <s v="PVC_BUNDLE"/>
    <s v="PVC"/>
    <x v="1"/>
    <s v="not in bushfire"/>
    <s v="not in bushfire"/>
    <x v="0"/>
    <n v="2.1952834651576114"/>
    <x v="230"/>
    <n v="30.072376235035772"/>
  </r>
  <r>
    <s v="Overhead Mains - LV"/>
    <x v="38"/>
    <s v="PVC_BUNDLE"/>
    <s v="PVC"/>
    <x v="1"/>
    <s v="vegetation category 3"/>
    <s v="vegetation category 3"/>
    <x v="1"/>
    <n v="0.42907683700677585"/>
    <x v="10"/>
    <n v="61.296691000967975"/>
  </r>
  <r>
    <s v="Overhead Mains - LV"/>
    <x v="38"/>
    <s v="XLPE"/>
    <s v="XLPE"/>
    <x v="1"/>
    <s v="not in bushfire"/>
    <s v="not in bushfire"/>
    <x v="0"/>
    <n v="6.1093734476625708E-2"/>
    <x v="45"/>
    <n v="30.546867238312853"/>
  </r>
  <r>
    <s v="Overhead Mains - LV"/>
    <x v="39"/>
    <s v="ALUMINIUM"/>
    <s v="BARE"/>
    <x v="0"/>
    <s v="buffer"/>
    <s v="buffer"/>
    <x v="1"/>
    <n v="43.866223818222529"/>
    <x v="258"/>
    <n v="39.951023513863873"/>
  </r>
  <r>
    <s v="Overhead Mains - LV"/>
    <x v="39"/>
    <s v="ALUMINIUM"/>
    <s v="BARE"/>
    <x v="0"/>
    <s v="buffer"/>
    <s v="not in bushfire"/>
    <x v="0"/>
    <n v="3.723494392692038E-2"/>
    <x v="3"/>
    <n v="37.23494392692038"/>
  </r>
  <r>
    <s v="Overhead Mains - LV"/>
    <x v="39"/>
    <s v="ALUMINIUM"/>
    <s v="BARE"/>
    <x v="0"/>
    <s v="not in bushfire"/>
    <s v="buffer"/>
    <x v="1"/>
    <n v="7.6006672554898874E-2"/>
    <x v="45"/>
    <n v="38.003336277449435"/>
  </r>
  <r>
    <s v="Overhead Mains - LV"/>
    <x v="39"/>
    <s v="ALUMINIUM"/>
    <s v="BARE"/>
    <x v="0"/>
    <s v="not in bushfire"/>
    <s v="not in bushfire"/>
    <x v="0"/>
    <n v="116.55895532885708"/>
    <x v="259"/>
    <n v="37.478763771336681"/>
  </r>
  <r>
    <s v="Overhead Mains - LV"/>
    <x v="39"/>
    <s v="ALUMINIUM"/>
    <s v="BARE"/>
    <x v="0"/>
    <s v="vegetation category 1"/>
    <s v="buffer"/>
    <x v="1"/>
    <n v="9.3694156416598728E-2"/>
    <x v="45"/>
    <n v="46.847078208299365"/>
  </r>
  <r>
    <s v="Overhead Mains - LV"/>
    <x v="39"/>
    <s v="ALUMINIUM"/>
    <s v="BARE"/>
    <x v="0"/>
    <s v="vegetation category 1"/>
    <s v="vegetation category 1"/>
    <x v="1"/>
    <n v="1.8801164671331534"/>
    <x v="63"/>
    <n v="53.717613346661523"/>
  </r>
  <r>
    <s v="Overhead Mains - LV"/>
    <x v="39"/>
    <s v="ALUMINIUM"/>
    <s v="BARE"/>
    <x v="0"/>
    <s v="vegetation category 2"/>
    <s v="buffer"/>
    <x v="1"/>
    <n v="0.16869028027982375"/>
    <x v="14"/>
    <n v="42.172570069955938"/>
  </r>
  <r>
    <s v="Overhead Mains - LV"/>
    <x v="39"/>
    <s v="ALUMINIUM"/>
    <s v="BARE"/>
    <x v="0"/>
    <s v="vegetation category 2"/>
    <s v="vegetation category 2"/>
    <x v="1"/>
    <n v="0.5113582622921794"/>
    <x v="50"/>
    <n v="46.48711475383449"/>
  </r>
  <r>
    <s v="Overhead Mains - LV"/>
    <x v="39"/>
    <s v="COPPER"/>
    <s v="BARE"/>
    <x v="0"/>
    <s v="buffer"/>
    <s v="buffer"/>
    <x v="1"/>
    <n v="25.998256246031751"/>
    <x v="201"/>
    <n v="37.407562943930579"/>
  </r>
  <r>
    <s v="Overhead Mains - LV"/>
    <x v="39"/>
    <s v="COPPER"/>
    <s v="BARE"/>
    <x v="0"/>
    <s v="buffer"/>
    <s v="not in bushfire"/>
    <x v="0"/>
    <n v="5.7217297002418233E-2"/>
    <x v="45"/>
    <n v="28.608648501209117"/>
  </r>
  <r>
    <s v="Overhead Mains - LV"/>
    <x v="39"/>
    <s v="COPPER"/>
    <s v="BARE"/>
    <x v="0"/>
    <s v="buffer"/>
    <s v="vegetation category 1"/>
    <x v="1"/>
    <n v="0.10681094442333709"/>
    <x v="45"/>
    <n v="53.405472211668545"/>
  </r>
  <r>
    <s v="Overhead Mains - LV"/>
    <x v="39"/>
    <s v="COPPER"/>
    <s v="BARE"/>
    <x v="0"/>
    <s v="not in bushfire"/>
    <s v="buffer"/>
    <x v="1"/>
    <n v="6.5715499925964871E-2"/>
    <x v="45"/>
    <n v="32.857749962982439"/>
  </r>
  <r>
    <s v="Overhead Mains - LV"/>
    <x v="39"/>
    <s v="COPPER"/>
    <s v="BARE"/>
    <x v="0"/>
    <s v="not in bushfire"/>
    <s v="not in bushfire"/>
    <x v="0"/>
    <n v="124.04366848025691"/>
    <x v="260"/>
    <n v="34.55255389422198"/>
  </r>
  <r>
    <s v="Overhead Mains - LV"/>
    <x v="39"/>
    <s v="COPPER"/>
    <s v="BARE"/>
    <x v="0"/>
    <s v="vegetation category 1"/>
    <s v="vegetation category 1"/>
    <x v="1"/>
    <n v="1.3608640857216276"/>
    <x v="123"/>
    <n v="40.025414285930225"/>
  </r>
  <r>
    <s v="Overhead Mains - LV"/>
    <x v="39"/>
    <s v="COPPER"/>
    <s v="BARE"/>
    <x v="0"/>
    <s v="vegetation category 2"/>
    <s v="buffer"/>
    <x v="1"/>
    <n v="6.1888690963351492E-2"/>
    <x v="45"/>
    <n v="30.944345481675747"/>
  </r>
  <r>
    <s v="Overhead Mains - LV"/>
    <x v="39"/>
    <s v="COPPER"/>
    <s v="BARE"/>
    <x v="0"/>
    <s v="vegetation category 2"/>
    <s v="vegetation category 2"/>
    <x v="1"/>
    <n v="0.4154851572748457"/>
    <x v="84"/>
    <n v="69.247526212474284"/>
  </r>
  <r>
    <s v="Overhead Mains - LV"/>
    <x v="39"/>
    <s v="LV_ABC"/>
    <s v="XLPE"/>
    <x v="1"/>
    <s v="not in bushfire"/>
    <s v="not in bushfire"/>
    <x v="0"/>
    <n v="109.8754540942539"/>
    <x v="261"/>
    <n v="29.720166106100592"/>
  </r>
  <r>
    <s v="Overhead Mains - LV"/>
    <x v="39"/>
    <s v="PVC_BUNDLE"/>
    <s v="PVC"/>
    <x v="1"/>
    <s v="buffer"/>
    <s v="buffer"/>
    <x v="1"/>
    <n v="0.2727990238802816"/>
    <x v="44"/>
    <n v="19.485644562877258"/>
  </r>
  <r>
    <s v="Overhead Mains - LV"/>
    <x v="39"/>
    <s v="PVC_BUNDLE"/>
    <s v="PVC"/>
    <x v="1"/>
    <s v="not in bushfire"/>
    <s v="not in bushfire"/>
    <x v="0"/>
    <n v="1.0148614092765615"/>
    <x v="262"/>
    <n v="27.428686737204369"/>
  </r>
  <r>
    <s v="Overhead Mains - LV"/>
    <x v="39"/>
    <s v="PVC_SINGLE"/>
    <s v="PVC"/>
    <x v="1"/>
    <s v="not in bushfire"/>
    <s v="not in bushfire"/>
    <x v="0"/>
    <n v="1.9044649519281042E-2"/>
    <x v="3"/>
    <n v="19.044649519281041"/>
  </r>
  <r>
    <s v="Overhead Mains - LV"/>
    <x v="39"/>
    <s v="TWIN_TWIST"/>
    <s v="BARE"/>
    <x v="0"/>
    <s v="buffer"/>
    <s v="buffer"/>
    <x v="1"/>
    <n v="6.5619004444739808"/>
    <x v="263"/>
    <n v="40.257057941558166"/>
  </r>
  <r>
    <s v="Overhead Mains - LV"/>
    <x v="39"/>
    <s v="TWIN_TWIST"/>
    <s v="BARE"/>
    <x v="0"/>
    <s v="not in bushfire"/>
    <s v="buffer"/>
    <x v="1"/>
    <n v="5.3103289051546071E-2"/>
    <x v="3"/>
    <n v="53.103289051546071"/>
  </r>
  <r>
    <s v="Overhead Mains - LV"/>
    <x v="39"/>
    <s v="TWIN_TWIST"/>
    <s v="BARE"/>
    <x v="0"/>
    <s v="not in bushfire"/>
    <s v="not in bushfire"/>
    <x v="0"/>
    <n v="48.867082049413014"/>
    <x v="264"/>
    <n v="37.532321082498477"/>
  </r>
  <r>
    <s v="Overhead Mains - LV"/>
    <x v="39"/>
    <s v="TWIN_TWIST"/>
    <s v="BARE"/>
    <x v="0"/>
    <s v="vegetation category 1"/>
    <s v="buffer"/>
    <x v="1"/>
    <n v="7.3159579432317157E-2"/>
    <x v="45"/>
    <n v="36.579789716158579"/>
  </r>
  <r>
    <s v="Overhead Mains - LV"/>
    <x v="39"/>
    <s v="XLPE"/>
    <s v="XLPE"/>
    <x v="1"/>
    <s v="not in bushfire"/>
    <s v="not in bushfire"/>
    <x v="0"/>
    <n v="28.918763070545747"/>
    <x v="265"/>
    <n v="18.705538855462969"/>
  </r>
  <r>
    <s v="Overhead Mains - LV"/>
    <x v="40"/>
    <s v="ALUMINIUM"/>
    <s v="BARE"/>
    <x v="0"/>
    <s v="not in bushfire"/>
    <s v="not in bushfire"/>
    <x v="0"/>
    <n v="6.8651610771537044"/>
    <x v="266"/>
    <n v="27.682101117555263"/>
  </r>
  <r>
    <s v="Overhead Mains - LV"/>
    <x v="40"/>
    <s v="COPPER"/>
    <s v="BARE"/>
    <x v="0"/>
    <s v="not in bushfire"/>
    <s v="not in bushfire"/>
    <x v="0"/>
    <n v="66.771658177486742"/>
    <x v="267"/>
    <n v="26.517735574855738"/>
  </r>
  <r>
    <s v="Overhead Mains - LV"/>
    <x v="40"/>
    <s v="LV_ABC"/>
    <s v="XLPE"/>
    <x v="1"/>
    <s v="not in bushfire"/>
    <s v="not in bushfire"/>
    <x v="0"/>
    <n v="24.358380206157186"/>
    <x v="268"/>
    <n v="21.126088643674922"/>
  </r>
  <r>
    <s v="Overhead Mains - LV"/>
    <x v="40"/>
    <s v="PVC"/>
    <s v="PVC"/>
    <x v="1"/>
    <s v="not in bushfire"/>
    <s v="not in bushfire"/>
    <x v="0"/>
    <n v="0.54376960830930332"/>
    <x v="123"/>
    <n v="15.99322377380304"/>
  </r>
  <r>
    <s v="Overhead Mains - LV"/>
    <x v="40"/>
    <s v="PVC_BUNDLE"/>
    <s v="PVC"/>
    <x v="1"/>
    <s v="not in bushfire"/>
    <s v="not in bushfire"/>
    <x v="0"/>
    <n v="0.80539451763665681"/>
    <x v="87"/>
    <n v="17.136053566737377"/>
  </r>
  <r>
    <s v="Overhead Mains - LV"/>
    <x v="40"/>
    <s v="XLPE"/>
    <s v="XLPE"/>
    <x v="1"/>
    <s v="not in bushfire"/>
    <s v="not in bushfire"/>
    <x v="0"/>
    <n v="0.74042696753523862"/>
    <x v="126"/>
    <n v="16.0962384246791"/>
  </r>
  <r>
    <s v="Overhead Mains - LV"/>
    <x v="41"/>
    <s v="ALUMINIUM"/>
    <s v="BARE"/>
    <x v="0"/>
    <s v="buffer"/>
    <s v="buffer"/>
    <x v="1"/>
    <n v="2.5499417296813478"/>
    <x v="269"/>
    <n v="33.116126359498026"/>
  </r>
  <r>
    <s v="Overhead Mains - LV"/>
    <x v="41"/>
    <s v="ALUMINIUM"/>
    <s v="BARE"/>
    <x v="0"/>
    <s v="buffer"/>
    <s v="vegetation category 2"/>
    <x v="1"/>
    <n v="3.3722152192378563E-2"/>
    <x v="3"/>
    <n v="33.722152192378566"/>
  </r>
  <r>
    <s v="Overhead Mains - LV"/>
    <x v="41"/>
    <s v="ALUMINIUM"/>
    <s v="BARE"/>
    <x v="0"/>
    <s v="not in bushfire"/>
    <s v="not in bushfire"/>
    <x v="0"/>
    <n v="17.809748995835225"/>
    <x v="270"/>
    <n v="31.027437274974261"/>
  </r>
  <r>
    <s v="Overhead Mains - LV"/>
    <x v="41"/>
    <s v="ALUMINIUM"/>
    <s v="BARE"/>
    <x v="0"/>
    <s v="vegetation category 1"/>
    <s v="buffer"/>
    <x v="1"/>
    <n v="9.7609054308098062E-2"/>
    <x v="45"/>
    <n v="48.804527154049033"/>
  </r>
  <r>
    <s v="Overhead Mains - LV"/>
    <x v="41"/>
    <s v="ALUMINIUM"/>
    <s v="BARE"/>
    <x v="0"/>
    <s v="vegetation category 1"/>
    <s v="vegetation category 1"/>
    <x v="1"/>
    <n v="6.1580871749066061E-2"/>
    <x v="45"/>
    <n v="30.790435874533031"/>
  </r>
  <r>
    <s v="Overhead Mains - LV"/>
    <x v="41"/>
    <s v="ALUMINIUM"/>
    <s v="BARE"/>
    <x v="0"/>
    <s v="vegetation category 2"/>
    <s v="buffer"/>
    <x v="1"/>
    <n v="8.7887957042820875E-2"/>
    <x v="45"/>
    <n v="43.943978521410436"/>
  </r>
  <r>
    <s v="Overhead Mains - LV"/>
    <x v="41"/>
    <s v="ALUMINIUM"/>
    <s v="BARE"/>
    <x v="0"/>
    <s v="vegetation category 2"/>
    <s v="vegetation category 2"/>
    <x v="1"/>
    <n v="0.10146765568172997"/>
    <x v="21"/>
    <n v="33.822551893909989"/>
  </r>
  <r>
    <s v="Overhead Mains - LV"/>
    <x v="41"/>
    <s v="COPPER"/>
    <s v="BARE"/>
    <x v="0"/>
    <s v="buffer"/>
    <s v="buffer"/>
    <x v="1"/>
    <n v="17.225743800433012"/>
    <x v="271"/>
    <n v="33.97582603635702"/>
  </r>
  <r>
    <s v="Overhead Mains - LV"/>
    <x v="41"/>
    <s v="COPPER"/>
    <s v="BARE"/>
    <x v="0"/>
    <s v="buffer"/>
    <s v="vegetation category 1"/>
    <x v="1"/>
    <n v="8.0988641905422737E-2"/>
    <x v="45"/>
    <n v="40.494320952711369"/>
  </r>
  <r>
    <s v="Overhead Mains - LV"/>
    <x v="41"/>
    <s v="COPPER"/>
    <s v="BARE"/>
    <x v="0"/>
    <s v="buffer"/>
    <s v="vegetation category 2"/>
    <x v="1"/>
    <n v="0.20293283390714403"/>
    <x v="10"/>
    <n v="28.99040484387772"/>
  </r>
  <r>
    <s v="Overhead Mains - LV"/>
    <x v="41"/>
    <s v="COPPER"/>
    <s v="BARE"/>
    <x v="0"/>
    <s v="not in bushfire"/>
    <s v="not in bushfire"/>
    <x v="0"/>
    <n v="127.47032095585378"/>
    <x v="272"/>
    <n v="31.120683827112739"/>
  </r>
  <r>
    <s v="Overhead Mains - LV"/>
    <x v="41"/>
    <s v="COPPER"/>
    <s v="BARE"/>
    <x v="0"/>
    <s v="vegetation category 1"/>
    <s v="buffer"/>
    <x v="1"/>
    <n v="0.11951088870116874"/>
    <x v="14"/>
    <n v="29.877722175292185"/>
  </r>
  <r>
    <s v="Overhead Mains - LV"/>
    <x v="41"/>
    <s v="COPPER"/>
    <s v="BARE"/>
    <x v="0"/>
    <s v="vegetation category 1"/>
    <s v="vegetation category 1"/>
    <x v="1"/>
    <n v="2.5132738594808267E-2"/>
    <x v="3"/>
    <n v="25.132738594808266"/>
  </r>
  <r>
    <s v="Overhead Mains - LV"/>
    <x v="41"/>
    <s v="COPPER"/>
    <s v="BARE"/>
    <x v="0"/>
    <s v="vegetation category 2"/>
    <s v="buffer"/>
    <x v="1"/>
    <n v="7.2432989338556561E-2"/>
    <x v="45"/>
    <n v="36.216494669278283"/>
  </r>
  <r>
    <s v="Overhead Mains - LV"/>
    <x v="41"/>
    <s v="COPPER"/>
    <s v="BARE"/>
    <x v="0"/>
    <s v="vegetation category 2"/>
    <s v="vegetation category 2"/>
    <x v="1"/>
    <n v="0.24784931432170829"/>
    <x v="14"/>
    <n v="61.962328580427069"/>
  </r>
  <r>
    <s v="Overhead Mains - LV"/>
    <x v="41"/>
    <s v="LV_ABC"/>
    <s v="XLPE"/>
    <x v="1"/>
    <s v="not in bushfire"/>
    <s v="not in bushfire"/>
    <x v="0"/>
    <n v="42.798695430342512"/>
    <x v="273"/>
    <n v="25.369706834820693"/>
  </r>
  <r>
    <s v="Overhead Mains - LV"/>
    <x v="41"/>
    <s v="PVC"/>
    <s v="PVC"/>
    <x v="1"/>
    <s v="not in bushfire"/>
    <s v="not in bushfire"/>
    <x v="0"/>
    <n v="0.23301514772326876"/>
    <x v="10"/>
    <n v="33.287878246181251"/>
  </r>
  <r>
    <s v="Overhead Mains - LV"/>
    <x v="41"/>
    <s v="PVC_BUNDLE"/>
    <s v="PVC"/>
    <x v="1"/>
    <s v="buffer"/>
    <s v="buffer"/>
    <x v="1"/>
    <n v="3.2253970948906877E-2"/>
    <x v="45"/>
    <n v="16.126985474453438"/>
  </r>
  <r>
    <s v="Overhead Mains - LV"/>
    <x v="41"/>
    <s v="PVC_BUNDLE"/>
    <s v="PVC"/>
    <x v="1"/>
    <s v="not in bushfire"/>
    <s v="not in bushfire"/>
    <x v="0"/>
    <n v="1.3826116511869444"/>
    <x v="209"/>
    <n v="20.948661381620372"/>
  </r>
  <r>
    <s v="Overhead Mains - LV"/>
    <x v="41"/>
    <s v="XLPE"/>
    <s v="XLPE"/>
    <x v="1"/>
    <s v="not in bushfire"/>
    <s v="not in bushfire"/>
    <x v="0"/>
    <n v="16.647480256648315"/>
    <x v="36"/>
    <n v="16.664144401049363"/>
  </r>
  <r>
    <s v="Overhead Mains - LV"/>
    <x v="42"/>
    <s v="ALUMINIUM"/>
    <s v="BARE"/>
    <x v="0"/>
    <s v="not in bushfire"/>
    <s v="not in bushfire"/>
    <x v="0"/>
    <n v="5.2613963420691965"/>
    <x v="274"/>
    <n v="27.54657770716857"/>
  </r>
  <r>
    <s v="Overhead Mains - LV"/>
    <x v="42"/>
    <s v="COPPER"/>
    <s v="BARE"/>
    <x v="0"/>
    <s v="not in bushfire"/>
    <s v="not in bushfire"/>
    <x v="0"/>
    <n v="65.933398310238672"/>
    <x v="275"/>
    <n v="26.543236034717662"/>
  </r>
  <r>
    <s v="Overhead Mains - LV"/>
    <x v="42"/>
    <s v="LV_ABC"/>
    <s v="XLPE"/>
    <x v="1"/>
    <s v="not in bushfire"/>
    <s v="not in bushfire"/>
    <x v="0"/>
    <n v="34.4085353925513"/>
    <x v="276"/>
    <n v="21.944219000351595"/>
  </r>
  <r>
    <s v="Overhead Mains - LV"/>
    <x v="42"/>
    <s v="PVC"/>
    <s v="PVC"/>
    <x v="1"/>
    <s v="not in bushfire"/>
    <s v="not in bushfire"/>
    <x v="0"/>
    <n v="9.699418788055103E-2"/>
    <x v="47"/>
    <n v="9.6994187880551035"/>
  </r>
  <r>
    <s v="Overhead Mains - LV"/>
    <x v="42"/>
    <s v="PVC_BUNDLE"/>
    <s v="PVC"/>
    <x v="1"/>
    <s v="not in bushfire"/>
    <s v="not in bushfire"/>
    <x v="0"/>
    <n v="2.0180453658967346"/>
    <x v="277"/>
    <n v="19.784758489183673"/>
  </r>
  <r>
    <s v="Overhead Mains - LV"/>
    <x v="42"/>
    <s v="XLPE"/>
    <s v="XLPE"/>
    <x v="1"/>
    <s v="not in bushfire"/>
    <s v="not in bushfire"/>
    <x v="0"/>
    <n v="1.3701288723213019"/>
    <x v="278"/>
    <n v="18.028011477911868"/>
  </r>
  <r>
    <s v="Overhead Mains - LV"/>
    <x v="43"/>
    <s v="ALUMINIUM"/>
    <s v="BARE"/>
    <x v="0"/>
    <s v="buffer"/>
    <s v="buffer"/>
    <x v="1"/>
    <n v="76.103372407434122"/>
    <x v="279"/>
    <n v="40.893805699857126"/>
  </r>
  <r>
    <s v="Overhead Mains - LV"/>
    <x v="43"/>
    <s v="ALUMINIUM"/>
    <s v="BARE"/>
    <x v="0"/>
    <s v="buffer"/>
    <s v="not in bushfire"/>
    <x v="0"/>
    <n v="12.033992979607804"/>
    <x v="280"/>
    <n v="37.84274521889246"/>
  </r>
  <r>
    <s v="Overhead Mains - LV"/>
    <x v="43"/>
    <s v="ALUMINIUM"/>
    <s v="BARE"/>
    <x v="0"/>
    <s v="buffer"/>
    <s v="vegetation category 1"/>
    <x v="1"/>
    <n v="3.9216290115844132"/>
    <x v="209"/>
    <n v="59.418621387642624"/>
  </r>
  <r>
    <s v="Overhead Mains - LV"/>
    <x v="43"/>
    <s v="ALUMINIUM"/>
    <s v="BARE"/>
    <x v="0"/>
    <s v="buffer"/>
    <s v="vegetation category 2"/>
    <x v="1"/>
    <n v="0.88170424683004833"/>
    <x v="121"/>
    <n v="55.106515426878019"/>
  </r>
  <r>
    <s v="Overhead Mains - LV"/>
    <x v="43"/>
    <s v="ALUMINIUM"/>
    <s v="BARE"/>
    <x v="0"/>
    <s v="buffer"/>
    <s v="vegetation category 3"/>
    <x v="1"/>
    <n v="0.96359270278673648"/>
    <x v="44"/>
    <n v="68.828050199052612"/>
  </r>
  <r>
    <s v="Overhead Mains - LV"/>
    <x v="43"/>
    <s v="ALUMINIUM"/>
    <s v="BARE"/>
    <x v="0"/>
    <s v="not in bushfire"/>
    <s v="buffer"/>
    <x v="1"/>
    <n v="13.607805921514155"/>
    <x v="281"/>
    <n v="37.17979759976545"/>
  </r>
  <r>
    <s v="Overhead Mains - LV"/>
    <x v="43"/>
    <s v="ALUMINIUM"/>
    <s v="BARE"/>
    <x v="0"/>
    <s v="not in bushfire"/>
    <s v="not in bushfire"/>
    <x v="0"/>
    <n v="160.62289423053122"/>
    <x v="282"/>
    <n v="35.678119553649758"/>
  </r>
  <r>
    <s v="Overhead Mains - LV"/>
    <x v="43"/>
    <s v="ALUMINIUM"/>
    <s v="BARE"/>
    <x v="0"/>
    <s v="not in bushfire"/>
    <s v="vegetation category 2"/>
    <x v="1"/>
    <n v="7.5595195191353229E-2"/>
    <x v="3"/>
    <n v="75.595195191353227"/>
  </r>
  <r>
    <s v="Overhead Mains - LV"/>
    <x v="43"/>
    <s v="ALUMINIUM"/>
    <s v="BARE"/>
    <x v="0"/>
    <s v="not in bushfire"/>
    <s v="vegetation category 3"/>
    <x v="1"/>
    <n v="7.9562943522494226E-2"/>
    <x v="45"/>
    <n v="39.781471761247111"/>
  </r>
  <r>
    <s v="Overhead Mains - LV"/>
    <x v="43"/>
    <s v="ALUMINIUM"/>
    <s v="BARE"/>
    <x v="0"/>
    <s v="vegetation category 1"/>
    <s v="buffer"/>
    <x v="1"/>
    <n v="1.4261874961874585"/>
    <x v="180"/>
    <n v="54.853365237979169"/>
  </r>
  <r>
    <s v="Overhead Mains - LV"/>
    <x v="43"/>
    <s v="ALUMINIUM"/>
    <s v="BARE"/>
    <x v="0"/>
    <s v="vegetation category 1"/>
    <s v="not in bushfire"/>
    <x v="0"/>
    <n v="7.2524426343453477E-2"/>
    <x v="3"/>
    <n v="72.52442634345347"/>
  </r>
  <r>
    <s v="Overhead Mains - LV"/>
    <x v="43"/>
    <s v="ALUMINIUM"/>
    <s v="BARE"/>
    <x v="0"/>
    <s v="vegetation category 1"/>
    <s v="vegetation category 1"/>
    <x v="1"/>
    <n v="1.7612781787816403"/>
    <x v="243"/>
    <n v="53.372066023686067"/>
  </r>
  <r>
    <s v="Overhead Mains - LV"/>
    <x v="43"/>
    <s v="ALUMINIUM"/>
    <s v="BARE"/>
    <x v="0"/>
    <s v="vegetation category 2"/>
    <s v="buffer"/>
    <x v="1"/>
    <n v="2.4815064888088778"/>
    <x v="126"/>
    <n v="53.945793234975611"/>
  </r>
  <r>
    <s v="Overhead Mains - LV"/>
    <x v="43"/>
    <s v="ALUMINIUM"/>
    <s v="BARE"/>
    <x v="0"/>
    <s v="vegetation category 2"/>
    <s v="not in bushfire"/>
    <x v="0"/>
    <n v="0.20497371534774583"/>
    <x v="14"/>
    <n v="51.243428836936459"/>
  </r>
  <r>
    <s v="Overhead Mains - LV"/>
    <x v="43"/>
    <s v="ALUMINIUM"/>
    <s v="BARE"/>
    <x v="0"/>
    <s v="vegetation category 2"/>
    <s v="vegetation category 1"/>
    <x v="1"/>
    <n v="0.74269204160886937"/>
    <x v="44"/>
    <n v="53.04943154349067"/>
  </r>
  <r>
    <s v="Overhead Mains - LV"/>
    <x v="43"/>
    <s v="ALUMINIUM"/>
    <s v="BARE"/>
    <x v="0"/>
    <s v="vegetation category 2"/>
    <s v="vegetation category 2"/>
    <x v="1"/>
    <n v="0.20849587895196828"/>
    <x v="14"/>
    <n v="52.12396973799207"/>
  </r>
  <r>
    <s v="Overhead Mains - LV"/>
    <x v="43"/>
    <s v="ALUMINIUM"/>
    <s v="BARE"/>
    <x v="0"/>
    <s v="vegetation category 2"/>
    <s v="vegetation category 3"/>
    <x v="1"/>
    <n v="0.26540901694940122"/>
    <x v="5"/>
    <n v="53.081803389880243"/>
  </r>
  <r>
    <s v="Overhead Mains - LV"/>
    <x v="43"/>
    <s v="COPPER"/>
    <s v="BARE"/>
    <x v="0"/>
    <s v="buffer"/>
    <s v="buffer"/>
    <x v="1"/>
    <n v="66.472247969967981"/>
    <x v="283"/>
    <n v="44.67220965723655"/>
  </r>
  <r>
    <s v="Overhead Mains - LV"/>
    <x v="43"/>
    <s v="COPPER"/>
    <s v="BARE"/>
    <x v="0"/>
    <s v="buffer"/>
    <s v="not in bushfire"/>
    <x v="0"/>
    <n v="8.7599501535699069"/>
    <x v="284"/>
    <n v="37.758405834353049"/>
  </r>
  <r>
    <s v="Overhead Mains - LV"/>
    <x v="43"/>
    <s v="COPPER"/>
    <s v="BARE"/>
    <x v="0"/>
    <s v="buffer"/>
    <s v="vegetation category 1"/>
    <x v="1"/>
    <n v="7.2191381312027554"/>
    <x v="285"/>
    <n v="49.787159525536246"/>
  </r>
  <r>
    <s v="Overhead Mains - LV"/>
    <x v="43"/>
    <s v="COPPER"/>
    <s v="BARE"/>
    <x v="0"/>
    <s v="buffer"/>
    <s v="vegetation category 2"/>
    <x v="1"/>
    <n v="0.80698245375572908"/>
    <x v="121"/>
    <n v="50.43640335973307"/>
  </r>
  <r>
    <s v="Overhead Mains - LV"/>
    <x v="43"/>
    <s v="COPPER"/>
    <s v="BARE"/>
    <x v="0"/>
    <s v="buffer"/>
    <s v="vegetation category 3"/>
    <x v="1"/>
    <n v="0.51553896898994955"/>
    <x v="47"/>
    <n v="51.553896898994957"/>
  </r>
  <r>
    <s v="Overhead Mains - LV"/>
    <x v="43"/>
    <s v="COPPER"/>
    <s v="BARE"/>
    <x v="0"/>
    <s v="not in bushfire"/>
    <s v="buffer"/>
    <x v="1"/>
    <n v="8.6450372891097942"/>
    <x v="286"/>
    <n v="42.170913605413631"/>
  </r>
  <r>
    <s v="Overhead Mains - LV"/>
    <x v="43"/>
    <s v="COPPER"/>
    <s v="BARE"/>
    <x v="0"/>
    <s v="not in bushfire"/>
    <s v="not in bushfire"/>
    <x v="0"/>
    <n v="167.33725271424731"/>
    <x v="287"/>
    <n v="32.292020979206356"/>
  </r>
  <r>
    <s v="Overhead Mains - LV"/>
    <x v="43"/>
    <s v="COPPER"/>
    <s v="BARE"/>
    <x v="0"/>
    <s v="not in bushfire"/>
    <s v="vegetation category 1"/>
    <x v="1"/>
    <n v="0.23865188088466893"/>
    <x v="21"/>
    <n v="79.550626961556304"/>
  </r>
  <r>
    <s v="Overhead Mains - LV"/>
    <x v="43"/>
    <s v="COPPER"/>
    <s v="BARE"/>
    <x v="0"/>
    <s v="not in bushfire"/>
    <s v="vegetation category 2"/>
    <x v="1"/>
    <n v="0.10063134265353697"/>
    <x v="45"/>
    <n v="50.315671326768488"/>
  </r>
  <r>
    <s v="Overhead Mains - LV"/>
    <x v="43"/>
    <s v="COPPER"/>
    <s v="BARE"/>
    <x v="0"/>
    <s v="vegetation category 1"/>
    <s v="buffer"/>
    <x v="1"/>
    <n v="1.5158424429974744"/>
    <x v="72"/>
    <n v="50.528081433249149"/>
  </r>
  <r>
    <s v="Overhead Mains - LV"/>
    <x v="43"/>
    <s v="COPPER"/>
    <s v="BARE"/>
    <x v="0"/>
    <s v="vegetation category 1"/>
    <s v="not in bushfire"/>
    <x v="0"/>
    <n v="0.20337189030943936"/>
    <x v="21"/>
    <n v="67.790630103146455"/>
  </r>
  <r>
    <s v="Overhead Mains - LV"/>
    <x v="43"/>
    <s v="COPPER"/>
    <s v="BARE"/>
    <x v="0"/>
    <s v="vegetation category 1"/>
    <s v="vegetation category 1"/>
    <x v="1"/>
    <n v="2.0541948677719457"/>
    <x v="37"/>
    <n v="48.909401613617753"/>
  </r>
  <r>
    <s v="Overhead Mains - LV"/>
    <x v="43"/>
    <s v="COPPER"/>
    <s v="BARE"/>
    <x v="0"/>
    <s v="vegetation category 1"/>
    <s v="vegetation category 2"/>
    <x v="1"/>
    <n v="0.14863444422986072"/>
    <x v="21"/>
    <n v="49.544814743286906"/>
  </r>
  <r>
    <s v="Overhead Mains - LV"/>
    <x v="43"/>
    <s v="COPPER"/>
    <s v="BARE"/>
    <x v="0"/>
    <s v="vegetation category 2"/>
    <s v="buffer"/>
    <x v="1"/>
    <n v="4.1122582132001364"/>
    <x v="288"/>
    <n v="59.597945118842553"/>
  </r>
  <r>
    <s v="Overhead Mains - LV"/>
    <x v="43"/>
    <s v="COPPER"/>
    <s v="BARE"/>
    <x v="0"/>
    <s v="vegetation category 2"/>
    <s v="not in bushfire"/>
    <x v="0"/>
    <n v="0.57401435049325944"/>
    <x v="18"/>
    <n v="44.154950037943038"/>
  </r>
  <r>
    <s v="Overhead Mains - LV"/>
    <x v="43"/>
    <s v="COPPER"/>
    <s v="BARE"/>
    <x v="0"/>
    <s v="vegetation category 2"/>
    <s v="vegetation category 1"/>
    <x v="1"/>
    <n v="1.0991703164376301"/>
    <x v="130"/>
    <n v="61.065017579868339"/>
  </r>
  <r>
    <s v="Overhead Mains - LV"/>
    <x v="43"/>
    <s v="COPPER"/>
    <s v="BARE"/>
    <x v="0"/>
    <s v="vegetation category 2"/>
    <s v="vegetation category 2"/>
    <x v="1"/>
    <n v="1.5847482407184939"/>
    <x v="166"/>
    <n v="72.034010941749713"/>
  </r>
  <r>
    <s v="Overhead Mains - LV"/>
    <x v="43"/>
    <s v="COPPER"/>
    <s v="BARE"/>
    <x v="0"/>
    <s v="vegetation category 2"/>
    <s v="vegetation category 3"/>
    <x v="1"/>
    <n v="2.2684175185428267E-2"/>
    <x v="3"/>
    <n v="22.684175185428266"/>
  </r>
  <r>
    <s v="Overhead Mains - LV"/>
    <x v="43"/>
    <s v="LV_ABC"/>
    <s v="XLPE"/>
    <x v="1"/>
    <s v="not in bushfire"/>
    <s v="not in bushfire"/>
    <x v="0"/>
    <n v="219.41026936204071"/>
    <x v="289"/>
    <n v="30.777145372708755"/>
  </r>
  <r>
    <s v="Overhead Mains - LV"/>
    <x v="43"/>
    <s v="PVC"/>
    <s v="PVC"/>
    <x v="1"/>
    <s v="buffer"/>
    <s v="buffer"/>
    <x v="1"/>
    <n v="0.195532817661421"/>
    <x v="84"/>
    <n v="32.588802943570165"/>
  </r>
  <r>
    <s v="Overhead Mains - LV"/>
    <x v="43"/>
    <s v="PVC"/>
    <s v="PVC"/>
    <x v="1"/>
    <s v="buffer"/>
    <s v="not in bushfire"/>
    <x v="0"/>
    <n v="8.8181993237528344E-2"/>
    <x v="21"/>
    <n v="29.393997745842782"/>
  </r>
  <r>
    <s v="Overhead Mains - LV"/>
    <x v="43"/>
    <s v="PVC"/>
    <s v="PVC"/>
    <x v="1"/>
    <s v="buffer"/>
    <s v="vegetation category 1"/>
    <x v="1"/>
    <n v="2.7341229190193293E-2"/>
    <x v="3"/>
    <n v="27.341229190193292"/>
  </r>
  <r>
    <s v="Overhead Mains - LV"/>
    <x v="43"/>
    <s v="PVC"/>
    <s v="PVC"/>
    <x v="1"/>
    <s v="not in bushfire"/>
    <s v="not in bushfire"/>
    <x v="0"/>
    <n v="0.63423209086926635"/>
    <x v="123"/>
    <n v="18.653885025566659"/>
  </r>
  <r>
    <s v="Overhead Mains - LV"/>
    <x v="43"/>
    <s v="PVC"/>
    <s v="PVC"/>
    <x v="1"/>
    <s v="vegetation category 1"/>
    <s v="vegetation category 1"/>
    <x v="1"/>
    <n v="4.1843032923552098E-2"/>
    <x v="3"/>
    <n v="41.843032923552101"/>
  </r>
  <r>
    <s v="Overhead Mains - LV"/>
    <x v="43"/>
    <s v="PVC_BUNDLE"/>
    <s v="PVC"/>
    <x v="1"/>
    <s v="buffer"/>
    <s v="buffer"/>
    <x v="1"/>
    <n v="0.37191173557186247"/>
    <x v="44"/>
    <n v="26.565123969418746"/>
  </r>
  <r>
    <s v="Overhead Mains - LV"/>
    <x v="43"/>
    <s v="PVC_BUNDLE"/>
    <s v="PVC"/>
    <x v="1"/>
    <s v="buffer"/>
    <s v="not in bushfire"/>
    <x v="0"/>
    <n v="0.17123944447054576"/>
    <x v="10"/>
    <n v="24.462777781506539"/>
  </r>
  <r>
    <s v="Overhead Mains - LV"/>
    <x v="43"/>
    <s v="PVC_BUNDLE"/>
    <s v="PVC"/>
    <x v="1"/>
    <s v="buffer"/>
    <s v="vegetation category 1"/>
    <x v="1"/>
    <n v="0.1132892967920936"/>
    <x v="21"/>
    <n v="37.763098930697865"/>
  </r>
  <r>
    <s v="Overhead Mains - LV"/>
    <x v="43"/>
    <s v="PVC_BUNDLE"/>
    <s v="PVC"/>
    <x v="1"/>
    <s v="not in bushfire"/>
    <s v="buffer"/>
    <x v="1"/>
    <n v="0.19566173147602245"/>
    <x v="84"/>
    <n v="32.610288579337073"/>
  </r>
  <r>
    <s v="Overhead Mains - LV"/>
    <x v="43"/>
    <s v="PVC_BUNDLE"/>
    <s v="PVC"/>
    <x v="1"/>
    <s v="not in bushfire"/>
    <s v="not in bushfire"/>
    <x v="0"/>
    <n v="1.8540723377975976"/>
    <x v="290"/>
    <n v="25.055031591859429"/>
  </r>
  <r>
    <s v="Overhead Mains - LV"/>
    <x v="43"/>
    <s v="PVC_BUNDLE"/>
    <s v="PVC"/>
    <x v="1"/>
    <s v="not in bushfire"/>
    <s v="vegetation category 2"/>
    <x v="1"/>
    <n v="5.3354518646262825E-2"/>
    <x v="45"/>
    <n v="26.677259323131413"/>
  </r>
  <r>
    <s v="Overhead Mains - LV"/>
    <x v="43"/>
    <s v="PVC_BUNDLE"/>
    <s v="PVC"/>
    <x v="1"/>
    <s v="vegetation category 1"/>
    <s v="buffer"/>
    <x v="1"/>
    <n v="0.10032328535550807"/>
    <x v="45"/>
    <n v="50.161642677754031"/>
  </r>
  <r>
    <s v="Overhead Mains - LV"/>
    <x v="43"/>
    <s v="PVC_BUNDLE"/>
    <s v="PVC"/>
    <x v="1"/>
    <s v="vegetation category 2"/>
    <s v="buffer"/>
    <x v="1"/>
    <n v="0.14723307953201686"/>
    <x v="14"/>
    <n v="36.808269883004215"/>
  </r>
  <r>
    <s v="Overhead Mains - LV"/>
    <x v="43"/>
    <s v="XLPE"/>
    <s v="XLPE"/>
    <x v="1"/>
    <s v="not in bushfire"/>
    <s v="not in bushfire"/>
    <x v="0"/>
    <n v="10.062915446067864"/>
    <x v="291"/>
    <n v="25.670702668540471"/>
  </r>
  <r>
    <s v="Overhead Mains - LV"/>
    <x v="43"/>
    <s v="XLPE_CONC_N"/>
    <s v="XLPE"/>
    <x v="1"/>
    <s v="not in bushfire"/>
    <s v="not in bushfire"/>
    <x v="0"/>
    <n v="2.0724543190271998"/>
    <x v="292"/>
    <n v="19.73766018121142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
  <r>
    <s v="ASHFIELD"/>
    <x v="0"/>
    <x v="0"/>
    <n v="109.08102100259487"/>
    <x v="0"/>
    <m/>
  </r>
  <r>
    <s v="AUBURN"/>
    <x v="0"/>
    <x v="1"/>
    <n v="191.06998721617717"/>
    <x v="0"/>
    <n v="2.9526247489999999"/>
  </r>
  <r>
    <s v="BANKSTOWN"/>
    <x v="1"/>
    <x v="2"/>
    <n v="696.43500898101672"/>
    <x v="1"/>
    <m/>
  </r>
  <r>
    <s v="BOTANY BAY"/>
    <x v="0"/>
    <x v="3"/>
    <n v="115.83816613191323"/>
    <x v="2"/>
    <n v="16.79643338"/>
  </r>
  <r>
    <s v="BURWOOD"/>
    <x v="0"/>
    <x v="4"/>
    <n v="89.042662028430996"/>
    <x v="0"/>
    <n v="1.8948702690000001"/>
  </r>
  <r>
    <s v="CANADA BAY"/>
    <x v="0"/>
    <x v="5"/>
    <n v="199.94838588514872"/>
    <x v="0"/>
    <n v="0.419164553"/>
  </r>
  <r>
    <s v="CANTERBURY"/>
    <x v="0"/>
    <x v="6"/>
    <n v="390.75885685005795"/>
    <x v="0"/>
    <n v="11.27344611"/>
  </r>
  <r>
    <s v="CESSNOCK"/>
    <x v="2"/>
    <x v="7"/>
    <n v="438.55330408629936"/>
    <x v="1"/>
    <n v="139.3241161"/>
  </r>
  <r>
    <s v="DUNGOG"/>
    <x v="3"/>
    <x v="8"/>
    <n v="0.45013063810589476"/>
    <x v="1"/>
    <m/>
  </r>
  <r>
    <s v="GOSFORD"/>
    <x v="4"/>
    <x v="9"/>
    <n v="888.28849521353368"/>
    <x v="0"/>
    <n v="194.53767339999999"/>
  </r>
  <r>
    <s v="HAWKESBURY"/>
    <x v="5"/>
    <x v="10"/>
    <n v="5.3300071364527635E-2"/>
    <x v="1"/>
    <m/>
  </r>
  <r>
    <s v="HORNSBY"/>
    <x v="6"/>
    <x v="11"/>
    <n v="572.67145766756039"/>
    <x v="0"/>
    <n v="139.46043760000001"/>
  </r>
  <r>
    <s v="HUNTERS HILL"/>
    <x v="7"/>
    <x v="12"/>
    <n v="49.546648758013667"/>
    <x v="0"/>
    <n v="16.79643338"/>
  </r>
  <r>
    <s v="HURSTVILLE"/>
    <x v="8"/>
    <x v="13"/>
    <n v="248.84825460992681"/>
    <x v="0"/>
    <m/>
  </r>
  <r>
    <s v="KOGARAH"/>
    <x v="9"/>
    <x v="14"/>
    <n v="169.16357049333652"/>
    <x v="2"/>
    <m/>
  </r>
  <r>
    <s v="KU-RING-GAI"/>
    <x v="10"/>
    <x v="15"/>
    <n v="536.10618887510657"/>
    <x v="0"/>
    <n v="85.920368150000002"/>
  </r>
  <r>
    <s v="LAKE MACQUARIE"/>
    <x v="11"/>
    <x v="16"/>
    <n v="973.19860188561711"/>
    <x v="2"/>
    <n v="194.53767339999999"/>
  </r>
  <r>
    <s v="LANE COVE"/>
    <x v="12"/>
    <x v="17"/>
    <n v="108.17200798531988"/>
    <x v="0"/>
    <n v="7.212425487"/>
  </r>
  <r>
    <s v="LEICHHARDT"/>
    <x v="0"/>
    <x v="18"/>
    <n v="140.10573463856375"/>
    <x v="0"/>
    <m/>
  </r>
  <r>
    <s v="MAITLAND"/>
    <x v="13"/>
    <x v="19"/>
    <n v="323.21254104932348"/>
    <x v="1"/>
    <n v="146.4888818"/>
  </r>
  <r>
    <s v="MANLY"/>
    <x v="14"/>
    <x v="20"/>
    <n v="122.40228315114209"/>
    <x v="2"/>
    <n v="59.611045070000003"/>
  </r>
  <r>
    <s v="MARRICKVILLE"/>
    <x v="0"/>
    <x v="21"/>
    <n v="218.38689166803709"/>
    <x v="0"/>
    <n v="2.3086664190000001"/>
  </r>
  <r>
    <s v="MID-WESTERN REGIONAL"/>
    <x v="15"/>
    <x v="22"/>
    <n v="4.9674693145881244E-2"/>
    <x v="1"/>
    <m/>
  </r>
  <r>
    <s v="MOSMAN"/>
    <x v="16"/>
    <x v="23"/>
    <n v="73.952882469294934"/>
    <x v="2"/>
    <n v="0.419164553"/>
  </r>
  <r>
    <s v="MUSWELLBROOK"/>
    <x v="17"/>
    <x v="24"/>
    <n v="89.631704191180518"/>
    <x v="1"/>
    <n v="38.57902129"/>
  </r>
  <r>
    <s v="NEWCASTLE"/>
    <x v="18"/>
    <x v="25"/>
    <n v="702.55162696029356"/>
    <x v="2"/>
    <n v="128.8455625"/>
  </r>
  <r>
    <s v="NORTH SYDNEY"/>
    <x v="19"/>
    <x v="26"/>
    <n v="121.72500260005482"/>
    <x v="2"/>
    <n v="0.419164553"/>
  </r>
  <r>
    <s v="PARRAMATTA"/>
    <x v="0"/>
    <x v="27"/>
    <n v="4.350731705145118"/>
    <x v="0"/>
    <n v="21.147571630000002"/>
  </r>
  <r>
    <s v="PITTWATER"/>
    <x v="20"/>
    <x v="28"/>
    <n v="280.14872133068792"/>
    <x v="2"/>
    <m/>
  </r>
  <r>
    <s v="PORT STEPHENS"/>
    <x v="21"/>
    <x v="29"/>
    <n v="432.30570737325661"/>
    <x v="2"/>
    <n v="336.53958999999998"/>
  </r>
  <r>
    <s v="RANDWICK"/>
    <x v="0"/>
    <x v="30"/>
    <n v="332.37195358960287"/>
    <x v="2"/>
    <n v="0.419164553"/>
  </r>
  <r>
    <s v="ROCKDALE"/>
    <x v="0"/>
    <x v="31"/>
    <n v="276.78139956651313"/>
    <x v="2"/>
    <m/>
  </r>
  <r>
    <s v="RYDE"/>
    <x v="22"/>
    <x v="32"/>
    <n v="354.44431157742821"/>
    <x v="0"/>
    <n v="17.013940649999999"/>
  </r>
  <r>
    <s v="SINGLETON"/>
    <x v="23"/>
    <x v="33"/>
    <n v="231.72468963686771"/>
    <x v="0"/>
    <n v="82.590813549999993"/>
  </r>
  <r>
    <s v="STRATHFIELD"/>
    <x v="0"/>
    <x v="34"/>
    <n v="114.04994674350269"/>
    <x v="0"/>
    <n v="7.212425487"/>
  </r>
  <r>
    <s v="SUTHERLAND"/>
    <x v="24"/>
    <x v="35"/>
    <n v="695.2713384534552"/>
    <x v="0"/>
    <n v="11.27344611"/>
  </r>
  <r>
    <s v="SYDNEY"/>
    <x v="0"/>
    <x v="36"/>
    <n v="223.53529389504769"/>
    <x v="2"/>
    <n v="0.419164553"/>
  </r>
  <r>
    <s v="THE HILLS SHIRE"/>
    <x v="25"/>
    <x v="37"/>
    <n v="2.4703245224161883"/>
    <x v="1"/>
    <m/>
  </r>
  <r>
    <s v="UPPER HUNTER"/>
    <x v="26"/>
    <x v="38"/>
    <n v="130.54032578895601"/>
    <x v="1"/>
    <n v="48.186180649999997"/>
  </r>
  <r>
    <s v="WARRINGAH"/>
    <x v="27"/>
    <x v="39"/>
    <n v="510.95835394112999"/>
    <x v="0"/>
    <m/>
  </r>
  <r>
    <s v="WAVERLEY"/>
    <x v="0"/>
    <x v="40"/>
    <n v="100.08479055427884"/>
    <x v="2"/>
    <m/>
  </r>
  <r>
    <s v="WILLOUGHBY"/>
    <x v="28"/>
    <x v="41"/>
    <n v="227.28092703639624"/>
    <x v="0"/>
    <n v="23.411863799999999"/>
  </r>
  <r>
    <s v="WOOLLAHRA"/>
    <x v="0"/>
    <x v="42"/>
    <n v="109.08849847095776"/>
    <x v="2"/>
    <n v="0.419164553"/>
  </r>
  <r>
    <s v="WYONG"/>
    <x v="29"/>
    <x v="43"/>
    <n v="782.40342244836677"/>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01968F-B6A5-4C9C-9B0F-52C3C48157A1}" name="PivotTable5" cacheId="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N22:Q25" firstHeaderRow="0" firstDataRow="1" firstDataCol="2"/>
  <pivotFields count="10">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2">
        <item x="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0"/>
    <field x="7"/>
  </rowFields>
  <rowItems count="3">
    <i>
      <x/>
      <x/>
    </i>
    <i r="1">
      <x v="1"/>
    </i>
    <i t="grand">
      <x/>
    </i>
  </rowItems>
  <colFields count="1">
    <field x="-2"/>
  </colFields>
  <colItems count="2">
    <i>
      <x/>
    </i>
    <i i="1">
      <x v="1"/>
    </i>
  </colItems>
  <dataFields count="2">
    <dataField name="Sum of Sum of ASSET_LENGTH" fld="8" baseField="0" baseItem="0" numFmtId="4"/>
    <dataField name="Sum of Count of ASSET_ID" fld="9" baseField="0" baseItem="0" numFmtId="3"/>
  </dataFields>
  <formats count="16">
    <format dxfId="32">
      <pivotArea type="all" dataOnly="0" outline="0" fieldPosition="0"/>
    </format>
    <format dxfId="31">
      <pivotArea outline="0" collapsedLevelsAreSubtotals="1" fieldPosition="0"/>
    </format>
    <format dxfId="30">
      <pivotArea field="0" type="button" dataOnly="0" labelOnly="1" outline="0" axis="axisRow" fieldPosition="0"/>
    </format>
    <format dxfId="29">
      <pivotArea dataOnly="0" labelOnly="1" fieldPosition="0">
        <references count="1">
          <reference field="0" count="0"/>
        </references>
      </pivotArea>
    </format>
    <format dxfId="28">
      <pivotArea dataOnly="0" labelOnly="1" grandRow="1" outline="0" fieldPosition="0"/>
    </format>
    <format dxfId="27">
      <pivotArea dataOnly="0" labelOnly="1" outline="0" fieldPosition="0">
        <references count="1">
          <reference field="4294967294" count="2">
            <x v="0"/>
            <x v="1"/>
          </reference>
        </references>
      </pivotArea>
    </format>
    <format dxfId="26">
      <pivotArea outline="0" fieldPosition="0">
        <references count="1">
          <reference field="4294967294" count="1" selected="0">
            <x v="1"/>
          </reference>
        </references>
      </pivotArea>
    </format>
    <format dxfId="25">
      <pivotArea outline="0" fieldPosition="0">
        <references count="1">
          <reference field="4294967294" count="1" selected="0">
            <x v="0"/>
          </reference>
        </references>
      </pivotArea>
    </format>
    <format dxfId="24">
      <pivotArea type="all" dataOnly="0" outline="0" fieldPosition="0"/>
    </format>
    <format dxfId="23">
      <pivotArea outline="0" collapsedLevelsAreSubtotals="1" fieldPosition="0"/>
    </format>
    <format dxfId="22">
      <pivotArea field="0" type="button" dataOnly="0" labelOnly="1" outline="0" axis="axisRow" fieldPosition="0"/>
    </format>
    <format dxfId="21">
      <pivotArea field="7" type="button" dataOnly="0" labelOnly="1" outline="0" axis="axisRow" fieldPosition="1"/>
    </format>
    <format dxfId="20">
      <pivotArea dataOnly="0" labelOnly="1" outline="0" fieldPosition="0">
        <references count="1">
          <reference field="0" count="0"/>
        </references>
      </pivotArea>
    </format>
    <format dxfId="19">
      <pivotArea dataOnly="0" labelOnly="1" grandRow="1" outline="0" fieldPosition="0"/>
    </format>
    <format dxfId="18">
      <pivotArea dataOnly="0" labelOnly="1" outline="0" fieldPosition="0">
        <references count="2">
          <reference field="0" count="0" selected="0"/>
          <reference field="7" count="0"/>
        </references>
      </pivotArea>
    </format>
    <format dxfId="1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7B7933E6-1E4C-40F3-96A9-7CE99946B2B7}" name="PivotTable8" cacheId="3"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R1:S5" firstHeaderRow="1" firstDataRow="1" firstDataCol="1"/>
  <pivotFields count="6">
    <pivotField compact="0" outline="0" showAll="0"/>
    <pivotField compact="0" outline="0" showAll="0">
      <items count="31">
        <item x="5"/>
        <item x="15"/>
        <item x="3"/>
        <item x="25"/>
        <item x="19"/>
        <item x="9"/>
        <item x="7"/>
        <item x="16"/>
        <item x="12"/>
        <item x="8"/>
        <item x="14"/>
        <item x="22"/>
        <item x="1"/>
        <item x="28"/>
        <item x="17"/>
        <item x="26"/>
        <item x="20"/>
        <item x="18"/>
        <item x="13"/>
        <item x="23"/>
        <item x="24"/>
        <item x="27"/>
        <item x="10"/>
        <item x="2"/>
        <item x="6"/>
        <item x="21"/>
        <item x="29"/>
        <item x="11"/>
        <item x="4"/>
        <item x="0"/>
        <item t="default"/>
      </items>
    </pivotField>
    <pivotField compact="0" outline="0" showAll="0">
      <items count="45">
        <item x="10"/>
        <item x="8"/>
        <item x="37"/>
        <item x="27"/>
        <item x="12"/>
        <item x="24"/>
        <item x="23"/>
        <item x="4"/>
        <item x="38"/>
        <item x="17"/>
        <item x="40"/>
        <item x="0"/>
        <item x="42"/>
        <item x="20"/>
        <item x="34"/>
        <item x="3"/>
        <item x="26"/>
        <item x="18"/>
        <item x="33"/>
        <item x="14"/>
        <item x="1"/>
        <item x="5"/>
        <item x="41"/>
        <item x="21"/>
        <item x="36"/>
        <item x="28"/>
        <item x="29"/>
        <item x="13"/>
        <item x="19"/>
        <item x="31"/>
        <item x="7"/>
        <item x="30"/>
        <item x="32"/>
        <item x="6"/>
        <item x="11"/>
        <item x="15"/>
        <item x="39"/>
        <item x="43"/>
        <item x="9"/>
        <item x="35"/>
        <item x="25"/>
        <item x="2"/>
        <item x="16"/>
        <item x="22"/>
        <item t="default"/>
      </items>
    </pivotField>
    <pivotField compact="0" outline="0" showAll="0"/>
    <pivotField axis="axisRow" compact="0" outline="0" showAll="0">
      <items count="4">
        <item x="2"/>
        <item x="1"/>
        <item x="0"/>
        <item t="default"/>
      </items>
    </pivotField>
    <pivotField dataField="1" compact="0" outline="0" showAll="0"/>
  </pivotFields>
  <rowFields count="1">
    <field x="4"/>
  </rowFields>
  <rowItems count="4">
    <i>
      <x/>
    </i>
    <i>
      <x v="1"/>
    </i>
    <i>
      <x v="2"/>
    </i>
    <i t="grand">
      <x/>
    </i>
  </rowItems>
  <colItems count="1">
    <i/>
  </colItems>
  <dataFields count="1">
    <dataField name="Sum of SAIDI for climate MEDs (mins/yr)"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9815FE1-A4ED-44CD-BEE7-7F1037D5BD4B}" name="PivotTable1" cacheId="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N44:S46" firstHeaderRow="0" firstDataRow="1" firstDataCol="4"/>
  <pivotFields count="10">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h="1" x="8"/>
        <item h="1" x="0"/>
        <item h="1" x="11"/>
        <item h="1" x="1"/>
        <item x="2"/>
        <item h="1" x="3"/>
        <item h="1" x="4"/>
        <item h="1" x="5"/>
        <item h="1" x="7"/>
        <item h="1" x="6"/>
        <item h="1" x="9"/>
        <item h="1" x="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2">
        <item x="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4">
    <field x="0"/>
    <field x="2"/>
    <field x="7"/>
    <field x="4"/>
  </rowFields>
  <rowItems count="2">
    <i>
      <x/>
      <x v="4"/>
      <x v="1"/>
      <x v="1"/>
    </i>
    <i t="grand">
      <x/>
    </i>
  </rowItems>
  <colFields count="1">
    <field x="-2"/>
  </colFields>
  <colItems count="2">
    <i>
      <x/>
    </i>
    <i i="1">
      <x v="1"/>
    </i>
  </colItems>
  <dataFields count="2">
    <dataField name="Sum of Sum of ASSET_LENGTH" fld="8" baseField="0" baseItem="0" numFmtId="4"/>
    <dataField name="Sum of Count of ASSET_ID" fld="9" baseField="0" baseItem="0" numFmtId="3"/>
  </dataFields>
  <formats count="21">
    <format dxfId="53">
      <pivotArea type="all" dataOnly="0" outline="0" fieldPosition="0"/>
    </format>
    <format dxfId="52">
      <pivotArea outline="0" collapsedLevelsAreSubtotals="1" fieldPosition="0"/>
    </format>
    <format dxfId="51">
      <pivotArea field="0" type="button" dataOnly="0" labelOnly="1" outline="0" axis="axisRow" fieldPosition="0"/>
    </format>
    <format dxfId="50">
      <pivotArea dataOnly="0" labelOnly="1" fieldPosition="0">
        <references count="1">
          <reference field="0" count="0"/>
        </references>
      </pivotArea>
    </format>
    <format dxfId="49">
      <pivotArea dataOnly="0" labelOnly="1" grandRow="1" outline="0" fieldPosition="0"/>
    </format>
    <format dxfId="48">
      <pivotArea dataOnly="0" labelOnly="1" fieldPosition="0">
        <references count="2">
          <reference field="0" count="0" selected="0"/>
          <reference field="4" count="0"/>
        </references>
      </pivotArea>
    </format>
    <format dxfId="47">
      <pivotArea dataOnly="0" labelOnly="1" outline="0" fieldPosition="0">
        <references count="1">
          <reference field="4294967294" count="2">
            <x v="0"/>
            <x v="1"/>
          </reference>
        </references>
      </pivotArea>
    </format>
    <format dxfId="46">
      <pivotArea outline="0" fieldPosition="0">
        <references count="1">
          <reference field="4294967294" count="1" selected="0">
            <x v="1"/>
          </reference>
        </references>
      </pivotArea>
    </format>
    <format dxfId="45">
      <pivotArea outline="0" fieldPosition="0">
        <references count="1">
          <reference field="4294967294" count="1" selected="0">
            <x v="0"/>
          </reference>
        </references>
      </pivotArea>
    </format>
    <format dxfId="44">
      <pivotArea type="all" dataOnly="0" outline="0" fieldPosition="0"/>
    </format>
    <format dxfId="43">
      <pivotArea outline="0" collapsedLevelsAreSubtotals="1" fieldPosition="0"/>
    </format>
    <format dxfId="42">
      <pivotArea field="0" type="button" dataOnly="0" labelOnly="1" outline="0" axis="axisRow" fieldPosition="0"/>
    </format>
    <format dxfId="41">
      <pivotArea field="2" type="button" dataOnly="0" labelOnly="1" outline="0" axis="axisRow" fieldPosition="1"/>
    </format>
    <format dxfId="40">
      <pivotArea field="7" type="button" dataOnly="0" labelOnly="1" outline="0" axis="axisRow" fieldPosition="2"/>
    </format>
    <format dxfId="39">
      <pivotArea field="4" type="button" dataOnly="0" labelOnly="1" outline="0" axis="axisRow" fieldPosition="3"/>
    </format>
    <format dxfId="38">
      <pivotArea dataOnly="0" labelOnly="1" outline="0" fieldPosition="0">
        <references count="1">
          <reference field="0" count="0"/>
        </references>
      </pivotArea>
    </format>
    <format dxfId="37">
      <pivotArea dataOnly="0" labelOnly="1" grandRow="1" outline="0" fieldPosition="0"/>
    </format>
    <format dxfId="36">
      <pivotArea dataOnly="0" labelOnly="1" outline="0" fieldPosition="0">
        <references count="2">
          <reference field="0" count="0" selected="0"/>
          <reference field="2" count="0"/>
        </references>
      </pivotArea>
    </format>
    <format dxfId="35">
      <pivotArea dataOnly="0" labelOnly="1" outline="0" fieldPosition="0">
        <references count="3">
          <reference field="0" count="0" selected="0"/>
          <reference field="2" count="0" selected="0"/>
          <reference field="7" count="1">
            <x v="1"/>
          </reference>
        </references>
      </pivotArea>
    </format>
    <format dxfId="34">
      <pivotArea dataOnly="0" labelOnly="1" outline="0" fieldPosition="0">
        <references count="4">
          <reference field="0" count="0" selected="0"/>
          <reference field="2" count="0" selected="0"/>
          <reference field="4" count="1">
            <x v="1"/>
          </reference>
          <reference field="7" count="1" selected="0">
            <x v="1"/>
          </reference>
        </references>
      </pivotArea>
    </format>
    <format dxfId="3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974694C-9168-46AA-B28E-9D89F56F7C9F}" name="PivotTable3" cacheId="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N5:R10" firstHeaderRow="0" firstDataRow="1" firstDataCol="3"/>
  <pivotFields count="10">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2">
        <item x="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3">
    <field x="0"/>
    <field x="7"/>
    <field x="4"/>
  </rowFields>
  <rowItems count="5">
    <i>
      <x/>
      <x/>
      <x/>
    </i>
    <i r="2">
      <x v="1"/>
    </i>
    <i r="1">
      <x v="1"/>
      <x/>
    </i>
    <i r="2">
      <x v="1"/>
    </i>
    <i t="grand">
      <x/>
    </i>
  </rowItems>
  <colFields count="1">
    <field x="-2"/>
  </colFields>
  <colItems count="2">
    <i>
      <x/>
    </i>
    <i i="1">
      <x v="1"/>
    </i>
  </colItems>
  <dataFields count="2">
    <dataField name="Sum of Sum of ASSET_LENGTH" fld="8" baseField="0" baseItem="0" numFmtId="4"/>
    <dataField name="Sum of Count of ASSET_ID" fld="9" baseField="0" baseItem="0" numFmtId="3"/>
  </dataFields>
  <formats count="20">
    <format dxfId="73">
      <pivotArea type="all" dataOnly="0" outline="0" fieldPosition="0"/>
    </format>
    <format dxfId="72">
      <pivotArea outline="0" collapsedLevelsAreSubtotals="1" fieldPosition="0"/>
    </format>
    <format dxfId="71">
      <pivotArea field="0" type="button" dataOnly="0" labelOnly="1" outline="0" axis="axisRow" fieldPosition="0"/>
    </format>
    <format dxfId="70">
      <pivotArea dataOnly="0" labelOnly="1" fieldPosition="0">
        <references count="1">
          <reference field="0" count="0"/>
        </references>
      </pivotArea>
    </format>
    <format dxfId="69">
      <pivotArea dataOnly="0" labelOnly="1" grandRow="1" outline="0" fieldPosition="0"/>
    </format>
    <format dxfId="68">
      <pivotArea dataOnly="0" labelOnly="1" fieldPosition="0">
        <references count="2">
          <reference field="0" count="0" selected="0"/>
          <reference field="4" count="0"/>
        </references>
      </pivotArea>
    </format>
    <format dxfId="67">
      <pivotArea dataOnly="0" labelOnly="1" outline="0" fieldPosition="0">
        <references count="1">
          <reference field="4294967294" count="2">
            <x v="0"/>
            <x v="1"/>
          </reference>
        </references>
      </pivotArea>
    </format>
    <format dxfId="66">
      <pivotArea outline="0" fieldPosition="0">
        <references count="1">
          <reference field="4294967294" count="1" selected="0">
            <x v="1"/>
          </reference>
        </references>
      </pivotArea>
    </format>
    <format dxfId="65">
      <pivotArea outline="0" fieldPosition="0">
        <references count="1">
          <reference field="4294967294" count="1" selected="0">
            <x v="0"/>
          </reference>
        </references>
      </pivotArea>
    </format>
    <format dxfId="64">
      <pivotArea type="all" dataOnly="0" outline="0" fieldPosition="0"/>
    </format>
    <format dxfId="63">
      <pivotArea outline="0" collapsedLevelsAreSubtotals="1" fieldPosition="0"/>
    </format>
    <format dxfId="62">
      <pivotArea field="0" type="button" dataOnly="0" labelOnly="1" outline="0" axis="axisRow" fieldPosition="0"/>
    </format>
    <format dxfId="61">
      <pivotArea field="7" type="button" dataOnly="0" labelOnly="1" outline="0" axis="axisRow" fieldPosition="1"/>
    </format>
    <format dxfId="60">
      <pivotArea field="4" type="button" dataOnly="0" labelOnly="1" outline="0" axis="axisRow" fieldPosition="2"/>
    </format>
    <format dxfId="59">
      <pivotArea dataOnly="0" labelOnly="1" outline="0" fieldPosition="0">
        <references count="1">
          <reference field="0" count="0"/>
        </references>
      </pivotArea>
    </format>
    <format dxfId="58">
      <pivotArea dataOnly="0" labelOnly="1" grandRow="1" outline="0" fieldPosition="0"/>
    </format>
    <format dxfId="57">
      <pivotArea dataOnly="0" labelOnly="1" outline="0" fieldPosition="0">
        <references count="2">
          <reference field="0" count="0" selected="0"/>
          <reference field="7" count="0"/>
        </references>
      </pivotArea>
    </format>
    <format dxfId="56">
      <pivotArea dataOnly="0" labelOnly="1" outline="0" fieldPosition="0">
        <references count="3">
          <reference field="0" count="0" selected="0"/>
          <reference field="4" count="0"/>
          <reference field="7" count="1" selected="0">
            <x v="0"/>
          </reference>
        </references>
      </pivotArea>
    </format>
    <format dxfId="55">
      <pivotArea dataOnly="0" labelOnly="1" outline="0" fieldPosition="0">
        <references count="3">
          <reference field="0" count="0" selected="0"/>
          <reference field="4" count="0"/>
          <reference field="7" count="1" selected="0">
            <x v="1"/>
          </reference>
        </references>
      </pivotArea>
    </format>
    <format dxfId="5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CE6419E-3677-41DE-934B-9FB9EDBF5890}" name="PivotTable4" cacheId="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N13:R19" firstHeaderRow="0" firstDataRow="1" firstDataCol="3"/>
  <pivotFields count="10">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2">
        <item x="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3">
    <field x="0"/>
    <field x="7"/>
    <field x="3"/>
  </rowFields>
  <rowItems count="6">
    <i>
      <x/>
      <x/>
      <x/>
    </i>
    <i r="2">
      <x v="1"/>
    </i>
    <i r="1">
      <x v="1"/>
      <x/>
    </i>
    <i r="2">
      <x v="1"/>
    </i>
    <i r="2">
      <x v="2"/>
    </i>
    <i t="grand">
      <x/>
    </i>
  </rowItems>
  <colFields count="1">
    <field x="-2"/>
  </colFields>
  <colItems count="2">
    <i>
      <x/>
    </i>
    <i i="1">
      <x v="1"/>
    </i>
  </colItems>
  <dataFields count="2">
    <dataField name="Sum of Sum of ASSET_LENGTH" fld="8" baseField="0" baseItem="0" numFmtId="4"/>
    <dataField name="Sum of Count of ASSET_ID" fld="9" baseField="0" baseItem="0" numFmtId="3"/>
  </dataFields>
  <formats count="19">
    <format dxfId="92">
      <pivotArea type="all" dataOnly="0" outline="0" fieldPosition="0"/>
    </format>
    <format dxfId="91">
      <pivotArea outline="0" collapsedLevelsAreSubtotals="1" fieldPosition="0"/>
    </format>
    <format dxfId="90">
      <pivotArea field="0" type="button" dataOnly="0" labelOnly="1" outline="0" axis="axisRow" fieldPosition="0"/>
    </format>
    <format dxfId="89">
      <pivotArea dataOnly="0" labelOnly="1" fieldPosition="0">
        <references count="1">
          <reference field="0" count="0"/>
        </references>
      </pivotArea>
    </format>
    <format dxfId="88">
      <pivotArea dataOnly="0" labelOnly="1" grandRow="1" outline="0" fieldPosition="0"/>
    </format>
    <format dxfId="87">
      <pivotArea dataOnly="0" labelOnly="1" outline="0" fieldPosition="0">
        <references count="1">
          <reference field="4294967294" count="2">
            <x v="0"/>
            <x v="1"/>
          </reference>
        </references>
      </pivotArea>
    </format>
    <format dxfId="86">
      <pivotArea outline="0" fieldPosition="0">
        <references count="1">
          <reference field="4294967294" count="1" selected="0">
            <x v="1"/>
          </reference>
        </references>
      </pivotArea>
    </format>
    <format dxfId="85">
      <pivotArea outline="0" fieldPosition="0">
        <references count="1">
          <reference field="4294967294" count="1" selected="0">
            <x v="0"/>
          </reference>
        </references>
      </pivotArea>
    </format>
    <format dxfId="84">
      <pivotArea type="all" dataOnly="0" outline="0" fieldPosition="0"/>
    </format>
    <format dxfId="83">
      <pivotArea outline="0" collapsedLevelsAreSubtotals="1" fieldPosition="0"/>
    </format>
    <format dxfId="82">
      <pivotArea field="0" type="button" dataOnly="0" labelOnly="1" outline="0" axis="axisRow" fieldPosition="0"/>
    </format>
    <format dxfId="81">
      <pivotArea field="7" type="button" dataOnly="0" labelOnly="1" outline="0" axis="axisRow" fieldPosition="1"/>
    </format>
    <format dxfId="80">
      <pivotArea field="3" type="button" dataOnly="0" labelOnly="1" outline="0" axis="axisRow" fieldPosition="2"/>
    </format>
    <format dxfId="79">
      <pivotArea dataOnly="0" labelOnly="1" outline="0" fieldPosition="0">
        <references count="1">
          <reference field="0" count="0"/>
        </references>
      </pivotArea>
    </format>
    <format dxfId="78">
      <pivotArea dataOnly="0" labelOnly="1" grandRow="1" outline="0" fieldPosition="0"/>
    </format>
    <format dxfId="77">
      <pivotArea dataOnly="0" labelOnly="1" outline="0" fieldPosition="0">
        <references count="2">
          <reference field="0" count="0" selected="0"/>
          <reference field="7" count="0"/>
        </references>
      </pivotArea>
    </format>
    <format dxfId="76">
      <pivotArea dataOnly="0" labelOnly="1" outline="0" fieldPosition="0">
        <references count="3">
          <reference field="0" count="0" selected="0"/>
          <reference field="3" count="2">
            <x v="0"/>
            <x v="1"/>
          </reference>
          <reference field="7" count="1" selected="0">
            <x v="0"/>
          </reference>
        </references>
      </pivotArea>
    </format>
    <format dxfId="75">
      <pivotArea dataOnly="0" labelOnly="1" outline="0" fieldPosition="0">
        <references count="3">
          <reference field="0" count="0" selected="0"/>
          <reference field="3" count="0"/>
          <reference field="7" count="1" selected="0">
            <x v="1"/>
          </reference>
        </references>
      </pivotArea>
    </format>
    <format dxfId="7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D207915-F2FE-472A-B7E9-56BE765FBDCD}" name="PivotTable6" cacheId="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N28:R41" firstHeaderRow="0" firstDataRow="1" firstDataCol="3"/>
  <pivotFields count="10">
    <pivotField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8"/>
        <item x="0"/>
        <item x="11"/>
        <item x="1"/>
        <item x="2"/>
        <item x="3"/>
        <item x="4"/>
        <item x="5"/>
        <item x="7"/>
        <item x="6"/>
        <item x="9"/>
        <item x="10"/>
      </items>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3">
    <field x="2"/>
    <field x="3"/>
    <field x="4"/>
  </rowFields>
  <rowItems count="13">
    <i>
      <x/>
      <x/>
      <x/>
    </i>
    <i>
      <x v="1"/>
      <x/>
      <x/>
    </i>
    <i>
      <x v="2"/>
      <x v="2"/>
      <x v="1"/>
    </i>
    <i>
      <x v="3"/>
      <x/>
      <x/>
    </i>
    <i>
      <x v="4"/>
      <x v="2"/>
      <x v="1"/>
    </i>
    <i>
      <x v="5"/>
      <x v="1"/>
      <x v="1"/>
    </i>
    <i>
      <x v="6"/>
      <x v="1"/>
      <x v="1"/>
    </i>
    <i>
      <x v="7"/>
      <x v="1"/>
      <x v="1"/>
    </i>
    <i>
      <x v="8"/>
      <x/>
      <x/>
    </i>
    <i>
      <x v="9"/>
      <x v="2"/>
      <x v="1"/>
    </i>
    <i>
      <x v="10"/>
      <x v="2"/>
      <x v="1"/>
    </i>
    <i>
      <x v="11"/>
      <x v="2"/>
      <x v="1"/>
    </i>
    <i t="grand">
      <x/>
    </i>
  </rowItems>
  <colFields count="1">
    <field x="-2"/>
  </colFields>
  <colItems count="2">
    <i>
      <x/>
    </i>
    <i i="1">
      <x v="1"/>
    </i>
  </colItems>
  <dataFields count="2">
    <dataField name="Sum of Sum of ASSET_LENGTH" fld="8" baseField="0" baseItem="0" numFmtId="4"/>
    <dataField name="Sum of Count of ASSET_ID" fld="9" baseField="0" baseItem="0" numFmtId="3"/>
  </dataFields>
  <formats count="21">
    <format dxfId="113">
      <pivotArea type="all" dataOnly="0" outline="0" fieldPosition="0"/>
    </format>
    <format dxfId="112">
      <pivotArea outline="0" collapsedLevelsAreSubtotals="1" fieldPosition="0"/>
    </format>
    <format dxfId="111">
      <pivotArea field="0" type="button" dataOnly="0" labelOnly="1" outline="0"/>
    </format>
    <format dxfId="110">
      <pivotArea dataOnly="0" labelOnly="1" grandRow="1" outline="0" fieldPosition="0"/>
    </format>
    <format dxfId="109">
      <pivotArea dataOnly="0" labelOnly="1" outline="0" fieldPosition="0">
        <references count="1">
          <reference field="4294967294" count="2">
            <x v="0"/>
            <x v="1"/>
          </reference>
        </references>
      </pivotArea>
    </format>
    <format dxfId="108">
      <pivotArea outline="0" fieldPosition="0">
        <references count="1">
          <reference field="4294967294" count="1" selected="0">
            <x v="1"/>
          </reference>
        </references>
      </pivotArea>
    </format>
    <format dxfId="107">
      <pivotArea outline="0" fieldPosition="0">
        <references count="1">
          <reference field="4294967294" count="1" selected="0">
            <x v="0"/>
          </reference>
        </references>
      </pivotArea>
    </format>
    <format dxfId="106">
      <pivotArea outline="0" fieldPosition="0">
        <references count="3">
          <reference field="2" count="1" selected="0">
            <x v="4"/>
          </reference>
          <reference field="3" count="1" selected="0">
            <x v="2"/>
          </reference>
          <reference field="4" count="1" selected="0">
            <x v="1"/>
          </reference>
        </references>
      </pivotArea>
    </format>
    <format dxfId="105">
      <pivotArea dataOnly="0" labelOnly="1" outline="0" fieldPosition="0">
        <references count="1">
          <reference field="2" count="1">
            <x v="4"/>
          </reference>
        </references>
      </pivotArea>
    </format>
    <format dxfId="104">
      <pivotArea dataOnly="0" labelOnly="1" outline="0" fieldPosition="0">
        <references count="2">
          <reference field="2" count="1" selected="0">
            <x v="4"/>
          </reference>
          <reference field="3" count="1">
            <x v="2"/>
          </reference>
        </references>
      </pivotArea>
    </format>
    <format dxfId="103">
      <pivotArea dataOnly="0" labelOnly="1" outline="0" fieldPosition="0">
        <references count="3">
          <reference field="2" count="1" selected="0">
            <x v="4"/>
          </reference>
          <reference field="3" count="1" selected="0">
            <x v="2"/>
          </reference>
          <reference field="4" count="1">
            <x v="1"/>
          </reference>
        </references>
      </pivotArea>
    </format>
    <format dxfId="102">
      <pivotArea outline="0" fieldPosition="0">
        <references count="3">
          <reference field="2" count="1" selected="0">
            <x v="4"/>
          </reference>
          <reference field="3" count="1" selected="0">
            <x v="2"/>
          </reference>
          <reference field="4" count="1" selected="0">
            <x v="1"/>
          </reference>
        </references>
      </pivotArea>
    </format>
    <format dxfId="101">
      <pivotArea dataOnly="0" labelOnly="1" outline="0" fieldPosition="0">
        <references count="1">
          <reference field="2" count="1">
            <x v="4"/>
          </reference>
        </references>
      </pivotArea>
    </format>
    <format dxfId="100">
      <pivotArea dataOnly="0" labelOnly="1" outline="0" fieldPosition="0">
        <references count="2">
          <reference field="2" count="1" selected="0">
            <x v="4"/>
          </reference>
          <reference field="3" count="1">
            <x v="2"/>
          </reference>
        </references>
      </pivotArea>
    </format>
    <format dxfId="99">
      <pivotArea dataOnly="0" labelOnly="1" outline="0" fieldPosition="0">
        <references count="3">
          <reference field="2" count="1" selected="0">
            <x v="4"/>
          </reference>
          <reference field="3" count="1" selected="0">
            <x v="2"/>
          </reference>
          <reference field="4" count="1">
            <x v="1"/>
          </reference>
        </references>
      </pivotArea>
    </format>
    <format dxfId="98">
      <pivotArea field="2" type="button" dataOnly="0" labelOnly="1" outline="0" axis="axisRow" fieldPosition="0"/>
    </format>
    <format dxfId="97">
      <pivotArea field="3" type="button" dataOnly="0" labelOnly="1" outline="0" axis="axisRow" fieldPosition="1"/>
    </format>
    <format dxfId="96">
      <pivotArea field="4" type="button" dataOnly="0" labelOnly="1" outline="0" axis="axisRow" fieldPosition="2"/>
    </format>
    <format dxfId="95">
      <pivotArea dataOnly="0" labelOnly="1" outline="0" fieldPosition="0">
        <references count="1">
          <reference field="4294967294" count="2">
            <x v="0"/>
            <x v="1"/>
          </reference>
        </references>
      </pivotArea>
    </format>
    <format dxfId="94">
      <pivotArea grandRow="1" outline="0" collapsedLevelsAreSubtotals="1" fieldPosition="0"/>
    </format>
    <format dxfId="9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3DAD258-4B7D-477A-8A5D-6F1C75EE732C}" name="PivotTable2" cacheId="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D119" firstHeaderRow="0" firstDataRow="1" firstDataCol="2" rowPageCount="1" colPageCount="1"/>
  <pivotFields count="11">
    <pivotField compact="0" outline="0" showAll="0"/>
    <pivotField axis="axisRow" compact="0" outline="0" showAl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compact="0" outline="0" showAll="0"/>
    <pivotField axis="axisPage" compact="0" outline="0" showAll="0">
      <items count="3">
        <item x="0"/>
        <item h="1" x="1"/>
        <item t="default"/>
      </items>
    </pivotField>
    <pivotField compact="0" outline="0" showAll="0"/>
    <pivotField compact="0" outline="0" showAll="0"/>
    <pivotField axis="axisRow" compact="0" outline="0" showAll="0">
      <items count="3">
        <item x="1"/>
        <item x="0"/>
        <item t="default"/>
      </items>
    </pivotField>
    <pivotField dataField="1" compact="0" outline="0" showAll="0"/>
    <pivotField dataField="1" compact="0" outline="0" showAll="0"/>
    <pivotField compact="0" numFmtId="2" outline="0" showAll="0"/>
  </pivotFields>
  <rowFields count="2">
    <field x="1"/>
    <field x="7"/>
  </rowFields>
  <rowItems count="116">
    <i>
      <x/>
      <x v="1"/>
    </i>
    <i t="default">
      <x/>
    </i>
    <i>
      <x v="1"/>
      <x v="1"/>
    </i>
    <i t="default">
      <x v="1"/>
    </i>
    <i>
      <x v="2"/>
      <x/>
    </i>
    <i r="1">
      <x v="1"/>
    </i>
    <i t="default">
      <x v="2"/>
    </i>
    <i>
      <x v="3"/>
      <x v="1"/>
    </i>
    <i t="default">
      <x v="3"/>
    </i>
    <i>
      <x v="4"/>
      <x v="1"/>
    </i>
    <i t="default">
      <x v="4"/>
    </i>
    <i>
      <x v="5"/>
      <x v="1"/>
    </i>
    <i t="default">
      <x v="5"/>
    </i>
    <i>
      <x v="6"/>
      <x v="1"/>
    </i>
    <i t="default">
      <x v="6"/>
    </i>
    <i>
      <x v="7"/>
      <x/>
    </i>
    <i r="1">
      <x v="1"/>
    </i>
    <i t="default">
      <x v="7"/>
    </i>
    <i>
      <x v="8"/>
      <x/>
    </i>
    <i r="1">
      <x v="1"/>
    </i>
    <i t="default">
      <x v="8"/>
    </i>
    <i>
      <x v="9"/>
      <x/>
    </i>
    <i r="1">
      <x v="1"/>
    </i>
    <i t="default">
      <x v="9"/>
    </i>
    <i>
      <x v="10"/>
      <x/>
    </i>
    <i t="default">
      <x v="10"/>
    </i>
    <i>
      <x v="11"/>
      <x/>
    </i>
    <i r="1">
      <x v="1"/>
    </i>
    <i t="default">
      <x v="11"/>
    </i>
    <i>
      <x v="12"/>
      <x/>
    </i>
    <i r="1">
      <x v="1"/>
    </i>
    <i t="default">
      <x v="12"/>
    </i>
    <i>
      <x v="13"/>
      <x/>
    </i>
    <i r="1">
      <x v="1"/>
    </i>
    <i t="default">
      <x v="13"/>
    </i>
    <i>
      <x v="14"/>
      <x/>
    </i>
    <i r="1">
      <x v="1"/>
    </i>
    <i t="default">
      <x v="14"/>
    </i>
    <i>
      <x v="15"/>
      <x/>
    </i>
    <i r="1">
      <x v="1"/>
    </i>
    <i t="default">
      <x v="15"/>
    </i>
    <i>
      <x v="16"/>
      <x/>
    </i>
    <i r="1">
      <x v="1"/>
    </i>
    <i t="default">
      <x v="16"/>
    </i>
    <i>
      <x v="17"/>
      <x/>
    </i>
    <i r="1">
      <x v="1"/>
    </i>
    <i t="default">
      <x v="17"/>
    </i>
    <i>
      <x v="18"/>
      <x v="1"/>
    </i>
    <i t="default">
      <x v="18"/>
    </i>
    <i>
      <x v="19"/>
      <x/>
    </i>
    <i r="1">
      <x v="1"/>
    </i>
    <i t="default">
      <x v="19"/>
    </i>
    <i>
      <x v="20"/>
      <x/>
    </i>
    <i r="1">
      <x v="1"/>
    </i>
    <i t="default">
      <x v="20"/>
    </i>
    <i>
      <x v="21"/>
      <x v="1"/>
    </i>
    <i t="default">
      <x v="21"/>
    </i>
    <i>
      <x v="22"/>
      <x/>
    </i>
    <i t="default">
      <x v="22"/>
    </i>
    <i>
      <x v="23"/>
      <x/>
    </i>
    <i r="1">
      <x v="1"/>
    </i>
    <i t="default">
      <x v="23"/>
    </i>
    <i>
      <x v="24"/>
      <x/>
    </i>
    <i r="1">
      <x v="1"/>
    </i>
    <i t="default">
      <x v="24"/>
    </i>
    <i>
      <x v="25"/>
      <x/>
    </i>
    <i r="1">
      <x v="1"/>
    </i>
    <i t="default">
      <x v="25"/>
    </i>
    <i>
      <x v="26"/>
      <x/>
    </i>
    <i r="1">
      <x v="1"/>
    </i>
    <i t="default">
      <x v="26"/>
    </i>
    <i>
      <x v="27"/>
      <x v="1"/>
    </i>
    <i t="default">
      <x v="27"/>
    </i>
    <i>
      <x v="28"/>
      <x/>
    </i>
    <i r="1">
      <x v="1"/>
    </i>
    <i t="default">
      <x v="28"/>
    </i>
    <i>
      <x v="29"/>
      <x/>
    </i>
    <i r="1">
      <x v="1"/>
    </i>
    <i t="default">
      <x v="29"/>
    </i>
    <i>
      <x v="30"/>
      <x v="1"/>
    </i>
    <i t="default">
      <x v="30"/>
    </i>
    <i>
      <x v="31"/>
      <x v="1"/>
    </i>
    <i t="default">
      <x v="31"/>
    </i>
    <i>
      <x v="32"/>
      <x/>
    </i>
    <i r="1">
      <x v="1"/>
    </i>
    <i t="default">
      <x v="32"/>
    </i>
    <i>
      <x v="33"/>
      <x/>
    </i>
    <i r="1">
      <x v="1"/>
    </i>
    <i t="default">
      <x v="33"/>
    </i>
    <i>
      <x v="34"/>
      <x v="1"/>
    </i>
    <i t="default">
      <x v="34"/>
    </i>
    <i>
      <x v="35"/>
      <x/>
    </i>
    <i r="1">
      <x v="1"/>
    </i>
    <i t="default">
      <x v="35"/>
    </i>
    <i>
      <x v="36"/>
      <x v="1"/>
    </i>
    <i t="default">
      <x v="36"/>
    </i>
    <i>
      <x v="37"/>
      <x/>
    </i>
    <i r="1">
      <x v="1"/>
    </i>
    <i t="default">
      <x v="37"/>
    </i>
    <i>
      <x v="38"/>
      <x/>
    </i>
    <i r="1">
      <x v="1"/>
    </i>
    <i t="default">
      <x v="38"/>
    </i>
    <i>
      <x v="39"/>
      <x/>
    </i>
    <i r="1">
      <x v="1"/>
    </i>
    <i t="default">
      <x v="39"/>
    </i>
    <i>
      <x v="40"/>
      <x v="1"/>
    </i>
    <i t="default">
      <x v="40"/>
    </i>
    <i>
      <x v="41"/>
      <x/>
    </i>
    <i r="1">
      <x v="1"/>
    </i>
    <i t="default">
      <x v="41"/>
    </i>
    <i>
      <x v="42"/>
      <x v="1"/>
    </i>
    <i t="default">
      <x v="42"/>
    </i>
    <i>
      <x v="43"/>
      <x/>
    </i>
    <i r="1">
      <x v="1"/>
    </i>
    <i t="default">
      <x v="43"/>
    </i>
    <i t="grand">
      <x/>
    </i>
  </rowItems>
  <colFields count="1">
    <field x="-2"/>
  </colFields>
  <colItems count="2">
    <i>
      <x/>
    </i>
    <i i="1">
      <x v="1"/>
    </i>
  </colItems>
  <pageFields count="1">
    <pageField fld="4" item="0" hier="-1"/>
  </pageFields>
  <dataFields count="2">
    <dataField name="Sum of Count of ASSET_ID" fld="9" baseField="0" baseItem="0"/>
    <dataField name="Sum of Sum of ASSET_LENGTH" fld="8" baseField="0" baseItem="0"/>
  </dataFields>
  <formats count="5">
    <format dxfId="16">
      <pivotArea field="1" type="button" dataOnly="0" labelOnly="1" outline="0" axis="axisRow" fieldPosition="0"/>
    </format>
    <format dxfId="15">
      <pivotArea field="7" type="button" dataOnly="0" labelOnly="1" outline="0" axis="axisRow" fieldPosition="1"/>
    </format>
    <format dxfId="14">
      <pivotArea dataOnly="0" labelOnly="1" outline="0" fieldPosition="0">
        <references count="1">
          <reference field="4294967294" count="2">
            <x v="0"/>
            <x v="1"/>
          </reference>
        </references>
      </pivotArea>
    </format>
    <format dxfId="13">
      <pivotArea grandRow="1" outline="0" collapsedLevelsAreSubtotals="1" fieldPosition="0"/>
    </format>
    <format dxfId="1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AC5E83C-0464-4D7C-A7D1-84B5B9C57859}" name="PivotTable7" cacheId="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F3:I49" firstHeaderRow="1" firstDataRow="2" firstDataCol="1" rowPageCount="1" colPageCount="1"/>
  <pivotFields count="11">
    <pivotField compact="0" outline="0" showAll="0"/>
    <pivotField axis="axisRow" compact="0" outline="0" showAl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compact="0" outline="0" showAll="0"/>
    <pivotField axis="axisPage" compact="0" outline="0" showAll="0">
      <items count="3">
        <item x="0"/>
        <item h="1" x="1"/>
        <item t="default"/>
      </items>
    </pivotField>
    <pivotField compact="0" outline="0" showAll="0"/>
    <pivotField compact="0" outline="0" showAll="0"/>
    <pivotField axis="axisCol" compact="0" outline="0" showAll="0">
      <items count="3">
        <item x="1"/>
        <item x="0"/>
        <item t="default"/>
      </items>
    </pivotField>
    <pivotField compact="0" outline="0" showAll="0"/>
    <pivotField dataField="1" compact="0" outline="0" showAll="0">
      <items count="294">
        <item x="3"/>
        <item x="45"/>
        <item x="21"/>
        <item x="14"/>
        <item x="5"/>
        <item x="84"/>
        <item x="10"/>
        <item x="73"/>
        <item x="26"/>
        <item x="47"/>
        <item x="50"/>
        <item x="125"/>
        <item x="18"/>
        <item x="44"/>
        <item x="134"/>
        <item x="121"/>
        <item x="32"/>
        <item x="130"/>
        <item x="57"/>
        <item x="60"/>
        <item x="75"/>
        <item x="166"/>
        <item x="27"/>
        <item x="89"/>
        <item x="97"/>
        <item x="180"/>
        <item x="46"/>
        <item x="4"/>
        <item x="228"/>
        <item x="72"/>
        <item x="146"/>
        <item x="245"/>
        <item x="243"/>
        <item x="123"/>
        <item x="63"/>
        <item x="11"/>
        <item x="262"/>
        <item x="54"/>
        <item x="153"/>
        <item x="154"/>
        <item x="235"/>
        <item x="37"/>
        <item x="74"/>
        <item x="152"/>
        <item x="126"/>
        <item x="87"/>
        <item x="155"/>
        <item x="226"/>
        <item x="136"/>
        <item x="28"/>
        <item x="141"/>
        <item x="66"/>
        <item x="78"/>
        <item x="59"/>
        <item x="233"/>
        <item x="139"/>
        <item x="79"/>
        <item x="42"/>
        <item x="198"/>
        <item x="209"/>
        <item x="253"/>
        <item x="163"/>
        <item x="288"/>
        <item x="206"/>
        <item x="51"/>
        <item x="230"/>
        <item x="290"/>
        <item x="140"/>
        <item x="278"/>
        <item x="269"/>
        <item x="101"/>
        <item x="137"/>
        <item x="131"/>
        <item x="103"/>
        <item x="96"/>
        <item x="182"/>
        <item x="92"/>
        <item x="82"/>
        <item x="277"/>
        <item x="292"/>
        <item x="116"/>
        <item x="85"/>
        <item x="70"/>
        <item x="217"/>
        <item x="200"/>
        <item x="183"/>
        <item x="173"/>
        <item x="156"/>
        <item x="190"/>
        <item x="88"/>
        <item x="135"/>
        <item x="53"/>
        <item x="20"/>
        <item x="168"/>
        <item x="67"/>
        <item x="232"/>
        <item x="48"/>
        <item x="285"/>
        <item x="107"/>
        <item x="263"/>
        <item x="174"/>
        <item x="165"/>
        <item x="255"/>
        <item x="143"/>
        <item x="95"/>
        <item x="274"/>
        <item x="175"/>
        <item x="111"/>
        <item x="286"/>
        <item x="176"/>
        <item x="210"/>
        <item x="106"/>
        <item x="13"/>
        <item x="0"/>
        <item x="98"/>
        <item x="284"/>
        <item x="211"/>
        <item x="117"/>
        <item x="266"/>
        <item x="33"/>
        <item x="222"/>
        <item x="181"/>
        <item x="61"/>
        <item x="221"/>
        <item x="162"/>
        <item x="12"/>
        <item x="240"/>
        <item x="71"/>
        <item x="56"/>
        <item x="280"/>
        <item x="112"/>
        <item x="224"/>
        <item x="142"/>
        <item x="16"/>
        <item x="6"/>
        <item x="151"/>
        <item x="281"/>
        <item x="158"/>
        <item x="252"/>
        <item x="83"/>
        <item x="191"/>
        <item x="291"/>
        <item x="105"/>
        <item x="160"/>
        <item x="29"/>
        <item x="197"/>
        <item x="237"/>
        <item x="23"/>
        <item x="178"/>
        <item x="256"/>
        <item x="81"/>
        <item x="55"/>
        <item x="179"/>
        <item x="31"/>
        <item x="249"/>
        <item x="195"/>
        <item x="271"/>
        <item x="77"/>
        <item x="231"/>
        <item x="254"/>
        <item x="147"/>
        <item x="164"/>
        <item x="148"/>
        <item x="194"/>
        <item x="270"/>
        <item x="204"/>
        <item x="118"/>
        <item x="69"/>
        <item x="90"/>
        <item x="208"/>
        <item x="169"/>
        <item x="2"/>
        <item x="234"/>
        <item x="38"/>
        <item x="145"/>
        <item x="187"/>
        <item x="201"/>
        <item x="170"/>
        <item x="185"/>
        <item x="9"/>
        <item x="239"/>
        <item x="34"/>
        <item x="7"/>
        <item x="203"/>
        <item x="223"/>
        <item x="119"/>
        <item x="205"/>
        <item x="58"/>
        <item x="212"/>
        <item x="49"/>
        <item x="214"/>
        <item x="202"/>
        <item x="36"/>
        <item x="104"/>
        <item x="115"/>
        <item x="65"/>
        <item x="244"/>
        <item x="184"/>
        <item x="258"/>
        <item x="268"/>
        <item x="193"/>
        <item x="159"/>
        <item x="241"/>
        <item x="257"/>
        <item x="177"/>
        <item x="264"/>
        <item x="39"/>
        <item x="150"/>
        <item x="207"/>
        <item x="25"/>
        <item x="248"/>
        <item x="283"/>
        <item x="167"/>
        <item x="265"/>
        <item x="276"/>
        <item x="113"/>
        <item x="229"/>
        <item x="76"/>
        <item x="196"/>
        <item x="273"/>
        <item x="93"/>
        <item x="110"/>
        <item x="43"/>
        <item x="91"/>
        <item x="102"/>
        <item x="279"/>
        <item x="144"/>
        <item x="199"/>
        <item x="220"/>
        <item x="236"/>
        <item x="132"/>
        <item x="30"/>
        <item x="127"/>
        <item x="108"/>
        <item x="227"/>
        <item x="172"/>
        <item x="22"/>
        <item x="157"/>
        <item x="218"/>
        <item x="192"/>
        <item x="24"/>
        <item x="120"/>
        <item x="94"/>
        <item x="238"/>
        <item x="275"/>
        <item x="213"/>
        <item x="267"/>
        <item x="41"/>
        <item x="161"/>
        <item x="114"/>
        <item x="1"/>
        <item x="52"/>
        <item x="80"/>
        <item x="64"/>
        <item x="259"/>
        <item x="124"/>
        <item x="216"/>
        <item x="149"/>
        <item x="250"/>
        <item x="128"/>
        <item x="100"/>
        <item x="260"/>
        <item x="261"/>
        <item x="242"/>
        <item x="68"/>
        <item x="109"/>
        <item x="272"/>
        <item x="62"/>
        <item x="15"/>
        <item x="35"/>
        <item x="282"/>
        <item x="219"/>
        <item x="247"/>
        <item x="8"/>
        <item x="287"/>
        <item x="133"/>
        <item x="251"/>
        <item x="19"/>
        <item x="171"/>
        <item x="189"/>
        <item x="99"/>
        <item x="186"/>
        <item x="138"/>
        <item x="188"/>
        <item x="129"/>
        <item x="225"/>
        <item x="289"/>
        <item x="122"/>
        <item x="215"/>
        <item x="40"/>
        <item x="86"/>
        <item x="246"/>
        <item x="17"/>
        <item t="default"/>
      </items>
    </pivotField>
    <pivotField compact="0" numFmtId="2" outline="0" showAll="0"/>
  </pivotFields>
  <rowFields count="1">
    <field x="1"/>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Fields count="1">
    <field x="7"/>
  </colFields>
  <colItems count="3">
    <i>
      <x/>
    </i>
    <i>
      <x v="1"/>
    </i>
    <i t="grand">
      <x/>
    </i>
  </colItems>
  <pageFields count="1">
    <pageField fld="4" item="0" hier="-1"/>
  </pageFields>
  <dataFields count="1">
    <dataField name="Sum of Count of ASSET_ID" fld="9" baseField="0" baseItem="0"/>
  </dataFields>
  <formats count="6">
    <format dxfId="5">
      <pivotArea type="origin" dataOnly="0" labelOnly="1" outline="0" fieldPosition="0"/>
    </format>
    <format dxfId="4">
      <pivotArea field="7" type="button" dataOnly="0" labelOnly="1" outline="0" axis="axisCol" fieldPosition="0"/>
    </format>
    <format dxfId="3">
      <pivotArea type="topRight" dataOnly="0" labelOnly="1" outline="0" fieldPosition="0"/>
    </format>
    <format dxfId="2">
      <pivotArea field="1" type="button" dataOnly="0" labelOnly="1" outline="0" axis="axisRow" fieldPosition="0"/>
    </format>
    <format dxfId="1">
      <pivotArea dataOnly="0" labelOnly="1" outline="0" fieldPosition="0">
        <references count="1">
          <reference field="7"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65067BD-5158-4D8B-B43F-EF9897AA56FB}" name="PivotTable9" cacheId="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D49" firstHeaderRow="1" firstDataRow="2" firstDataCol="1" rowPageCount="1" colPageCount="1"/>
  <pivotFields count="11">
    <pivotField compact="0" outline="0" showAll="0"/>
    <pivotField axis="axisRow" compact="0" outline="0" showAl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compact="0" outline="0" showAll="0"/>
    <pivotField axis="axisPage" compact="0" outline="0" showAll="0">
      <items count="3">
        <item x="0"/>
        <item x="1"/>
        <item t="default"/>
      </items>
    </pivotField>
    <pivotField compact="0" outline="0" showAll="0"/>
    <pivotField compact="0" outline="0" showAll="0"/>
    <pivotField axis="axisCol" compact="0" outline="0" showAll="0">
      <items count="3">
        <item x="1"/>
        <item x="0"/>
        <item t="default"/>
      </items>
    </pivotField>
    <pivotField dataField="1" compact="0" outline="0" showAll="0"/>
    <pivotField compact="0" outline="0" showAll="0"/>
    <pivotField compact="0" numFmtId="2" outline="0" showAll="0"/>
  </pivotFields>
  <rowFields count="1">
    <field x="1"/>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Fields count="1">
    <field x="7"/>
  </colFields>
  <colItems count="3">
    <i>
      <x/>
    </i>
    <i>
      <x v="1"/>
    </i>
    <i t="grand">
      <x/>
    </i>
  </colItems>
  <pageFields count="1">
    <pageField fld="4" hier="-1"/>
  </pageFields>
  <dataFields count="1">
    <dataField name="Sum of Sum of ASSET_LENGTH" fld="8" baseField="0" baseItem="0"/>
  </dataFields>
  <formats count="6">
    <format dxfId="11">
      <pivotArea type="origin" dataOnly="0" labelOnly="1" outline="0" fieldPosition="0"/>
    </format>
    <format dxfId="10">
      <pivotArea field="7" type="button" dataOnly="0" labelOnly="1" outline="0" axis="axisCol" fieldPosition="0"/>
    </format>
    <format dxfId="9">
      <pivotArea type="topRight" dataOnly="0" labelOnly="1" outline="0" fieldPosition="0"/>
    </format>
    <format dxfId="8">
      <pivotArea field="1" type="button" dataOnly="0" labelOnly="1" outline="0" axis="axisRow" fieldPosition="0"/>
    </format>
    <format dxfId="7">
      <pivotArea dataOnly="0" labelOnly="1" outline="0" fieldPosition="0">
        <references count="1">
          <reference field="7" count="0"/>
        </references>
      </pivotArea>
    </format>
    <format dxfId="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DAA646D-6FA7-414B-961E-7BE232EFA9A2}" name="PivotTable10" cacheId="3"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R9:T26" firstHeaderRow="1" firstDataRow="1" firstDataCol="0"/>
  <pivotFields count="6">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244C-1D98-4DEA-A1AA-61CD1745A6BB}">
  <dimension ref="B27:H35"/>
  <sheetViews>
    <sheetView showGridLines="0" tabSelected="1" workbookViewId="0"/>
  </sheetViews>
  <sheetFormatPr defaultRowHeight="15" x14ac:dyDescent="0.25"/>
  <cols>
    <col min="1" max="1" width="4.28515625" customWidth="1"/>
  </cols>
  <sheetData>
    <row r="27" spans="2:8" x14ac:dyDescent="0.25">
      <c r="B27" s="145">
        <v>45260</v>
      </c>
      <c r="C27" s="145"/>
    </row>
    <row r="29" spans="2:8" ht="18" x14ac:dyDescent="0.25">
      <c r="B29" s="42" t="s">
        <v>0</v>
      </c>
    </row>
    <row r="31" spans="2:8" ht="14.45" customHeight="1" x14ac:dyDescent="0.25">
      <c r="B31" s="146" t="s">
        <v>1</v>
      </c>
      <c r="C31" s="146"/>
      <c r="D31" s="146"/>
      <c r="E31" s="146"/>
      <c r="F31" s="146"/>
      <c r="G31" s="146"/>
      <c r="H31" s="146"/>
    </row>
    <row r="32" spans="2:8" ht="14.45" customHeight="1" x14ac:dyDescent="0.25">
      <c r="B32" s="146"/>
      <c r="C32" s="146"/>
      <c r="D32" s="146"/>
      <c r="E32" s="146"/>
      <c r="F32" s="146"/>
      <c r="G32" s="146"/>
      <c r="H32" s="146"/>
    </row>
    <row r="33" spans="2:8" ht="14.45" customHeight="1" x14ac:dyDescent="0.25">
      <c r="B33" s="146"/>
      <c r="C33" s="146"/>
      <c r="D33" s="146"/>
      <c r="E33" s="146"/>
      <c r="F33" s="146"/>
      <c r="G33" s="146"/>
      <c r="H33" s="146"/>
    </row>
    <row r="34" spans="2:8" ht="14.45" customHeight="1" x14ac:dyDescent="0.25">
      <c r="B34" s="146"/>
      <c r="C34" s="146"/>
      <c r="D34" s="146"/>
      <c r="E34" s="146"/>
      <c r="F34" s="146"/>
      <c r="G34" s="146"/>
      <c r="H34" s="146"/>
    </row>
    <row r="35" spans="2:8" ht="21" customHeight="1" x14ac:dyDescent="0.25">
      <c r="B35" s="146"/>
      <c r="C35" s="146"/>
      <c r="D35" s="146"/>
      <c r="E35" s="146"/>
      <c r="F35" s="146"/>
      <c r="G35" s="146"/>
      <c r="H35" s="146"/>
    </row>
  </sheetData>
  <sheetProtection selectLockedCells="1"/>
  <mergeCells count="2">
    <mergeCell ref="B27:C27"/>
    <mergeCell ref="B31:H35"/>
  </mergeCells>
  <pageMargins left="0.7" right="0.7" top="0.75" bottom="0.75" header="0.3" footer="0.3"/>
  <pageSetup paperSize="9" orientation="portrait" r:id="rId1"/>
  <headerFooter>
    <oddFooter>&amp;L&amp;1#&amp;"Calibri"&amp;8&amp;K000000For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CA78F-6A6E-403E-ABAC-DBBB9AEDA966}">
  <dimension ref="A1:H29"/>
  <sheetViews>
    <sheetView showGridLines="0" zoomScale="55" zoomScaleNormal="55" workbookViewId="0"/>
  </sheetViews>
  <sheetFormatPr defaultRowHeight="15" x14ac:dyDescent="0.25"/>
  <cols>
    <col min="1" max="1" width="23.140625" customWidth="1"/>
    <col min="2" max="2" width="42.28515625" customWidth="1"/>
    <col min="3" max="3" width="39.140625" customWidth="1"/>
    <col min="4" max="4" width="35.42578125" customWidth="1"/>
    <col min="5" max="5" width="33.5703125" customWidth="1"/>
  </cols>
  <sheetData>
    <row r="1" spans="1:8" ht="33.950000000000003" customHeight="1" x14ac:dyDescent="0.45">
      <c r="A1" s="116" t="s">
        <v>2</v>
      </c>
    </row>
    <row r="3" spans="1:8" x14ac:dyDescent="0.25">
      <c r="A3" s="5" t="s">
        <v>3</v>
      </c>
    </row>
    <row r="4" spans="1:8" x14ac:dyDescent="0.25">
      <c r="A4" s="1" t="s">
        <v>4</v>
      </c>
    </row>
    <row r="6" spans="1:8" s="1" customFormat="1" ht="20.25" x14ac:dyDescent="0.3">
      <c r="A6" s="52" t="s">
        <v>5</v>
      </c>
      <c r="B6" s="52"/>
      <c r="C6" s="52"/>
      <c r="D6" s="52"/>
      <c r="E6" s="52"/>
      <c r="F6" s="52"/>
      <c r="G6" s="52"/>
      <c r="H6" s="52"/>
    </row>
    <row r="7" spans="1:8" s="1" customFormat="1" ht="14.25" x14ac:dyDescent="0.2"/>
    <row r="8" spans="1:8" s="1" customFormat="1" ht="14.25" x14ac:dyDescent="0.2">
      <c r="A8" s="1" t="s">
        <v>6</v>
      </c>
    </row>
    <row r="9" spans="1:8" s="1" customFormat="1" ht="14.25" x14ac:dyDescent="0.2"/>
    <row r="10" spans="1:8" s="1" customFormat="1" x14ac:dyDescent="0.25">
      <c r="B10" s="53" t="s">
        <v>7</v>
      </c>
      <c r="C10" s="120" t="s">
        <v>8</v>
      </c>
      <c r="D10" s="53" t="s">
        <v>9</v>
      </c>
    </row>
    <row r="11" spans="1:8" s="1" customFormat="1" ht="30" x14ac:dyDescent="0.25">
      <c r="B11" s="121" t="s">
        <v>10</v>
      </c>
      <c r="C11" s="122" t="s">
        <v>11</v>
      </c>
      <c r="D11" s="122" t="s">
        <v>12</v>
      </c>
    </row>
    <row r="12" spans="1:8" s="1" customFormat="1" x14ac:dyDescent="0.25">
      <c r="A12" s="62" t="s">
        <v>13</v>
      </c>
      <c r="B12" s="61">
        <v>0</v>
      </c>
      <c r="C12" s="131">
        <v>3257</v>
      </c>
      <c r="D12" s="131">
        <v>4750</v>
      </c>
    </row>
    <row r="13" spans="1:8" s="1" customFormat="1" ht="14.25" x14ac:dyDescent="0.2">
      <c r="A13" s="62" t="s">
        <v>14</v>
      </c>
      <c r="B13" s="61">
        <v>0</v>
      </c>
      <c r="C13" s="123">
        <v>4245043.0245107636</v>
      </c>
      <c r="D13" s="124">
        <v>6091000</v>
      </c>
    </row>
    <row r="14" spans="1:8" s="1" customFormat="1" ht="14.25" x14ac:dyDescent="0.2">
      <c r="A14" s="62" t="s">
        <v>15</v>
      </c>
      <c r="B14" s="61">
        <v>0</v>
      </c>
      <c r="C14" s="123">
        <v>5610301.8561434047</v>
      </c>
      <c r="D14" s="123">
        <v>8183286.9852171587</v>
      </c>
    </row>
    <row r="15" spans="1:8" s="1" customFormat="1" ht="14.25" x14ac:dyDescent="0.2">
      <c r="A15" s="62" t="s">
        <v>16</v>
      </c>
      <c r="B15" s="61">
        <v>0</v>
      </c>
      <c r="C15" s="129">
        <v>1365258.8316326411</v>
      </c>
      <c r="D15" s="130">
        <v>2092286.9852171587</v>
      </c>
    </row>
    <row r="16" spans="1:8" s="1" customFormat="1" ht="14.25" x14ac:dyDescent="0.2">
      <c r="A16" s="62" t="s">
        <v>17</v>
      </c>
      <c r="B16" s="61">
        <v>0</v>
      </c>
      <c r="C16" s="125">
        <v>1.3216124839606274</v>
      </c>
      <c r="D16" s="125">
        <v>1.3435046766076439</v>
      </c>
    </row>
    <row r="18" spans="1:8" ht="20.25" x14ac:dyDescent="0.3">
      <c r="A18" s="52" t="s">
        <v>18</v>
      </c>
      <c r="B18" s="52"/>
      <c r="C18" s="52"/>
      <c r="D18" s="52"/>
      <c r="E18" s="52"/>
      <c r="F18" s="52"/>
      <c r="G18" s="52"/>
      <c r="H18" s="52"/>
    </row>
    <row r="19" spans="1:8" ht="6.95" customHeight="1" x14ac:dyDescent="0.25"/>
    <row r="20" spans="1:8" x14ac:dyDescent="0.25">
      <c r="B20" s="53" t="s">
        <v>7</v>
      </c>
      <c r="C20" s="120" t="s">
        <v>8</v>
      </c>
      <c r="D20" s="53" t="s">
        <v>9</v>
      </c>
    </row>
    <row r="21" spans="1:8" ht="30" x14ac:dyDescent="0.25">
      <c r="B21" s="121" t="s">
        <v>10</v>
      </c>
      <c r="C21" s="122" t="s">
        <v>11</v>
      </c>
      <c r="D21" s="122" t="s">
        <v>12</v>
      </c>
    </row>
    <row r="22" spans="1:8" ht="6" customHeight="1" x14ac:dyDescent="0.25"/>
    <row r="23" spans="1:8" ht="294.95" customHeight="1" x14ac:dyDescent="0.25">
      <c r="A23" s="128" t="s">
        <v>19</v>
      </c>
      <c r="B23" s="126" t="s">
        <v>20</v>
      </c>
      <c r="C23" s="127" t="s">
        <v>21</v>
      </c>
      <c r="D23" s="147" t="s">
        <v>22</v>
      </c>
      <c r="E23" s="147"/>
    </row>
    <row r="29" spans="1:8" s="1" customFormat="1" ht="14.25" x14ac:dyDescent="0.2"/>
  </sheetData>
  <mergeCells count="1">
    <mergeCell ref="D23:E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C0404-7D1E-4C59-B813-989D344AC88E}">
  <sheetPr>
    <tabColor theme="7"/>
  </sheetPr>
  <dimension ref="A2:Y121"/>
  <sheetViews>
    <sheetView showGridLines="0" zoomScale="70" zoomScaleNormal="70" workbookViewId="0"/>
  </sheetViews>
  <sheetFormatPr defaultColWidth="9.140625" defaultRowHeight="14.25" x14ac:dyDescent="0.2"/>
  <cols>
    <col min="1" max="1" width="58.7109375" style="1" bestFit="1" customWidth="1"/>
    <col min="2" max="2" width="21.7109375" style="1" customWidth="1"/>
    <col min="3" max="3" width="13.42578125" style="1" customWidth="1"/>
    <col min="4" max="52" width="17" style="1" customWidth="1"/>
    <col min="53" max="16384" width="9.140625" style="1"/>
  </cols>
  <sheetData>
    <row r="2" spans="1:25" ht="20.100000000000001" customHeight="1" x14ac:dyDescent="0.45">
      <c r="A2" s="116" t="s">
        <v>2</v>
      </c>
    </row>
    <row r="3" spans="1:25" ht="84.6" customHeight="1" x14ac:dyDescent="0.2"/>
    <row r="16" spans="1:25" ht="20.25" x14ac:dyDescent="0.3">
      <c r="A16" s="96" t="s">
        <v>23</v>
      </c>
      <c r="B16" s="96"/>
      <c r="C16" s="96"/>
      <c r="D16" s="96"/>
      <c r="E16" s="96"/>
      <c r="F16" s="96"/>
      <c r="G16" s="96"/>
      <c r="H16" s="96"/>
      <c r="I16" s="96"/>
      <c r="J16" s="97"/>
      <c r="K16" s="97"/>
      <c r="L16" s="97"/>
      <c r="M16" s="97"/>
      <c r="N16" s="97"/>
      <c r="O16" s="97"/>
      <c r="P16" s="97"/>
      <c r="Q16" s="97"/>
      <c r="R16" s="98"/>
      <c r="S16" s="98"/>
      <c r="T16" s="98"/>
      <c r="U16" s="98"/>
      <c r="V16" s="98"/>
      <c r="W16" s="98"/>
      <c r="X16" s="98"/>
      <c r="Y16" s="98"/>
    </row>
    <row r="19" spans="1:11" ht="15" x14ac:dyDescent="0.25">
      <c r="A19" s="2" t="s">
        <v>24</v>
      </c>
      <c r="B19" s="53" t="s">
        <v>25</v>
      </c>
      <c r="C19" s="53"/>
      <c r="D19" s="151" t="s">
        <v>26</v>
      </c>
      <c r="E19" s="151"/>
      <c r="F19" s="151"/>
      <c r="G19" s="151"/>
      <c r="H19" s="151"/>
      <c r="I19" s="151"/>
    </row>
    <row r="20" spans="1:11" ht="15" x14ac:dyDescent="0.25">
      <c r="A20" s="1" t="s">
        <v>321</v>
      </c>
      <c r="B20" s="144">
        <v>21190164</v>
      </c>
      <c r="C20" s="53"/>
      <c r="D20" s="4" t="s">
        <v>322</v>
      </c>
      <c r="E20" s="137"/>
      <c r="F20" s="137"/>
      <c r="G20" s="137"/>
      <c r="H20" s="137"/>
      <c r="I20" s="137"/>
    </row>
    <row r="21" spans="1:11" ht="18" customHeight="1" x14ac:dyDescent="0.2">
      <c r="A21" s="59" t="s">
        <v>27</v>
      </c>
      <c r="B21" s="45">
        <f>GETPIVOTDATA("Sum of Sum of ASSET_LENGTH",LV_MAINS_SUMMARY!$N$5,"MODEL_SHORT_NAME_REF","Overhead Mains - LV","BARE_VS_COVERED","BARE","BUSHFIRE_VS_NOT_BUSHFIRE_2022","BUSHFIRE")</f>
        <v>1943.7123024081141</v>
      </c>
      <c r="C21" s="60" t="s">
        <v>28</v>
      </c>
      <c r="D21" s="150" t="s">
        <v>29</v>
      </c>
      <c r="E21" s="150"/>
      <c r="F21" s="150"/>
      <c r="G21" s="150"/>
      <c r="H21" s="150"/>
      <c r="I21" s="150"/>
    </row>
    <row r="22" spans="1:11" ht="18" customHeight="1" x14ac:dyDescent="0.2">
      <c r="A22" s="59" t="s">
        <v>30</v>
      </c>
      <c r="B22" s="45">
        <f>GETPIVOTDATA("Sum of Count of ASSET_ID",LV_MAINS_SUMMARY!$N$5,"MODEL_SHORT_NAME_REF","Overhead Mains - LV","BARE_VS_COVERED","BARE","BUSHFIRE_VS_NOT_BUSHFIRE_2022","BUSHFIRE")</f>
        <v>44789</v>
      </c>
      <c r="C22" s="60" t="s">
        <v>31</v>
      </c>
      <c r="D22" s="150" t="s">
        <v>29</v>
      </c>
      <c r="E22" s="150"/>
      <c r="F22" s="150"/>
      <c r="G22" s="150"/>
      <c r="H22" s="150"/>
      <c r="I22" s="150"/>
    </row>
    <row r="23" spans="1:11" ht="18" customHeight="1" x14ac:dyDescent="0.2">
      <c r="A23" s="59" t="s">
        <v>32</v>
      </c>
      <c r="B23" s="45">
        <f>GETPIVOTDATA("Sum of Sum of ASSET_LENGTH",LV_MAINS_SUMMARY!$N$5,"MODEL_SHORT_NAME_REF","Overhead Mains - LV","BARE_VS_COVERED","BARE","BUSHFIRE_VS_NOT_BUSHFIRE_2022","NOT IN BUSHFIRE")</f>
        <v>7098.4209012889205</v>
      </c>
      <c r="C23" s="60" t="s">
        <v>28</v>
      </c>
      <c r="D23" s="150" t="s">
        <v>29</v>
      </c>
      <c r="E23" s="150"/>
      <c r="F23" s="150"/>
      <c r="G23" s="150"/>
      <c r="H23" s="150"/>
      <c r="I23" s="150"/>
    </row>
    <row r="24" spans="1:11" ht="18" customHeight="1" x14ac:dyDescent="0.2">
      <c r="A24" s="59" t="s">
        <v>33</v>
      </c>
      <c r="B24" s="45">
        <f>GETPIVOTDATA("Sum of Count of ASSET_ID",LV_MAINS_SUMMARY!$N$5,"MODEL_SHORT_NAME_REF","Overhead Mains - LV","BARE_VS_COVERED","BARE","BUSHFIRE_VS_NOT_BUSHFIRE_2022","NOT IN BUSHFIRE")</f>
        <v>217969</v>
      </c>
      <c r="C24" s="60" t="s">
        <v>31</v>
      </c>
      <c r="D24" s="150" t="s">
        <v>29</v>
      </c>
      <c r="E24" s="150"/>
      <c r="F24" s="150"/>
      <c r="G24" s="150"/>
      <c r="H24" s="150"/>
      <c r="I24" s="150"/>
    </row>
    <row r="25" spans="1:11" x14ac:dyDescent="0.2">
      <c r="A25" s="59" t="s">
        <v>34</v>
      </c>
      <c r="B25" s="54">
        <v>0.98</v>
      </c>
      <c r="C25" s="62"/>
      <c r="D25" s="152" t="s">
        <v>35</v>
      </c>
      <c r="E25" s="152"/>
      <c r="F25" s="152"/>
      <c r="G25" s="152"/>
      <c r="H25" s="152"/>
      <c r="I25" s="152"/>
    </row>
    <row r="26" spans="1:11" ht="18" customHeight="1" x14ac:dyDescent="0.2">
      <c r="A26" s="59" t="s">
        <v>36</v>
      </c>
      <c r="B26" s="54">
        <v>0.05</v>
      </c>
      <c r="C26" s="62"/>
      <c r="D26" s="62" t="s">
        <v>37</v>
      </c>
      <c r="E26" s="62"/>
      <c r="F26" s="62"/>
      <c r="G26" s="62"/>
      <c r="H26" s="62"/>
      <c r="I26" s="62"/>
    </row>
    <row r="27" spans="1:11" ht="18" customHeight="1" x14ac:dyDescent="0.2">
      <c r="A27" s="59" t="s">
        <v>38</v>
      </c>
      <c r="B27" s="46">
        <f>(B21+B23)/(B22+B24)</f>
        <v>3.4412399255958084E-2</v>
      </c>
      <c r="C27" s="62"/>
      <c r="D27" s="153"/>
      <c r="E27" s="153"/>
      <c r="F27" s="153"/>
      <c r="G27" s="153"/>
      <c r="H27" s="153"/>
      <c r="I27" s="153"/>
    </row>
    <row r="28" spans="1:11" ht="32.450000000000003" customHeight="1" x14ac:dyDescent="0.2">
      <c r="A28" s="59" t="s">
        <v>39</v>
      </c>
      <c r="B28" s="55">
        <v>284</v>
      </c>
      <c r="C28" s="62"/>
      <c r="D28" s="149" t="s">
        <v>40</v>
      </c>
      <c r="E28" s="149"/>
      <c r="F28" s="149"/>
      <c r="G28" s="149"/>
      <c r="H28" s="149"/>
      <c r="I28" s="149"/>
    </row>
    <row r="29" spans="1:11" ht="18" customHeight="1" x14ac:dyDescent="0.2">
      <c r="A29" s="59" t="s">
        <v>41</v>
      </c>
      <c r="B29" s="45">
        <f>B28/B27/5</f>
        <v>1650.5678542644996</v>
      </c>
      <c r="C29" s="62"/>
      <c r="D29" s="150" t="s">
        <v>42</v>
      </c>
      <c r="E29" s="150"/>
      <c r="F29" s="150"/>
      <c r="G29" s="150"/>
      <c r="H29" s="150"/>
      <c r="I29" s="150"/>
    </row>
    <row r="30" spans="1:11" ht="18" customHeight="1" x14ac:dyDescent="0.2">
      <c r="A30" s="59" t="s">
        <v>309</v>
      </c>
      <c r="B30" s="54">
        <v>0.9</v>
      </c>
      <c r="C30" s="62"/>
      <c r="D30" s="150" t="s">
        <v>323</v>
      </c>
      <c r="E30" s="150"/>
      <c r="F30" s="150"/>
      <c r="G30" s="150"/>
      <c r="H30" s="150"/>
      <c r="I30" s="150"/>
    </row>
    <row r="31" spans="1:11" ht="18" customHeight="1" x14ac:dyDescent="0.2">
      <c r="A31" s="59" t="s">
        <v>310</v>
      </c>
      <c r="B31" s="54">
        <v>0.5</v>
      </c>
      <c r="C31" s="62"/>
      <c r="D31" s="150" t="s">
        <v>324</v>
      </c>
      <c r="E31" s="150"/>
      <c r="F31" s="150"/>
      <c r="G31" s="150"/>
      <c r="H31" s="150"/>
      <c r="I31" s="150"/>
    </row>
    <row r="32" spans="1:11" ht="18" customHeight="1" x14ac:dyDescent="0.2">
      <c r="A32" s="59" t="s">
        <v>43</v>
      </c>
      <c r="B32" s="56">
        <v>412</v>
      </c>
      <c r="C32" s="62"/>
      <c r="D32" s="150" t="s">
        <v>44</v>
      </c>
      <c r="E32" s="150"/>
      <c r="F32" s="150"/>
      <c r="G32" s="150"/>
      <c r="H32" s="150"/>
      <c r="I32" s="150"/>
      <c r="K32" s="69"/>
    </row>
    <row r="33" spans="1:9" ht="18" customHeight="1" x14ac:dyDescent="0.2">
      <c r="A33" s="59" t="s">
        <v>45</v>
      </c>
      <c r="B33" s="54">
        <v>0.6</v>
      </c>
      <c r="C33" s="63">
        <f>B33*B32</f>
        <v>247.2</v>
      </c>
      <c r="D33" s="150" t="s">
        <v>46</v>
      </c>
      <c r="E33" s="150"/>
      <c r="F33" s="150"/>
      <c r="G33" s="150"/>
      <c r="H33" s="150"/>
      <c r="I33" s="150"/>
    </row>
    <row r="34" spans="1:9" ht="18" customHeight="1" x14ac:dyDescent="0.2">
      <c r="A34" s="59" t="s">
        <v>47</v>
      </c>
      <c r="B34" s="57">
        <v>1</v>
      </c>
      <c r="C34" s="62"/>
      <c r="D34" s="150" t="s">
        <v>48</v>
      </c>
      <c r="E34" s="150"/>
      <c r="F34" s="150"/>
      <c r="G34" s="150"/>
      <c r="H34" s="150"/>
      <c r="I34" s="150"/>
    </row>
    <row r="35" spans="1:9" ht="18" customHeight="1" x14ac:dyDescent="0.2">
      <c r="A35" s="59" t="s">
        <v>49</v>
      </c>
      <c r="B35" s="58">
        <v>3.44E-2</v>
      </c>
      <c r="C35" s="62"/>
      <c r="D35" s="150" t="s">
        <v>50</v>
      </c>
      <c r="E35" s="150"/>
      <c r="F35" s="150"/>
      <c r="G35" s="150"/>
      <c r="H35" s="150"/>
      <c r="I35" s="150"/>
    </row>
    <row r="36" spans="1:9" ht="18" customHeight="1" x14ac:dyDescent="0.2">
      <c r="A36" s="59" t="s">
        <v>51</v>
      </c>
      <c r="B36" s="64">
        <v>220000</v>
      </c>
      <c r="C36" s="62"/>
      <c r="D36" s="150" t="s">
        <v>52</v>
      </c>
      <c r="E36" s="150"/>
      <c r="F36" s="150"/>
      <c r="G36" s="150"/>
      <c r="H36" s="150"/>
      <c r="I36" s="150"/>
    </row>
    <row r="37" spans="1:9" ht="18" customHeight="1" x14ac:dyDescent="0.2">
      <c r="A37" s="59" t="s">
        <v>53</v>
      </c>
      <c r="B37" s="65">
        <f>B36/5</f>
        <v>44000</v>
      </c>
      <c r="C37" s="66"/>
      <c r="D37" s="150" t="s">
        <v>54</v>
      </c>
      <c r="E37" s="150"/>
      <c r="F37" s="150"/>
      <c r="G37" s="150"/>
      <c r="H37" s="150"/>
      <c r="I37" s="150"/>
    </row>
    <row r="38" spans="1:9" ht="15" x14ac:dyDescent="0.25">
      <c r="A38" s="67" t="s">
        <v>55</v>
      </c>
      <c r="B38" s="68">
        <v>0.01</v>
      </c>
      <c r="C38" s="62"/>
      <c r="D38" s="70" t="s">
        <v>56</v>
      </c>
      <c r="E38" s="62"/>
      <c r="F38" s="62"/>
      <c r="G38" s="62"/>
      <c r="H38" s="62"/>
      <c r="I38" s="62"/>
    </row>
    <row r="41" spans="1:9" ht="15" x14ac:dyDescent="0.25">
      <c r="A41" s="99" t="s">
        <v>57</v>
      </c>
    </row>
    <row r="43" spans="1:9" s="142" customFormat="1" x14ac:dyDescent="0.2">
      <c r="A43" s="143" t="s">
        <v>58</v>
      </c>
    </row>
    <row r="44" spans="1:9" ht="15" x14ac:dyDescent="0.25">
      <c r="A44" s="108"/>
      <c r="B44" s="11">
        <f>B20</f>
        <v>21190164</v>
      </c>
      <c r="C44" s="3"/>
      <c r="D44" s="98"/>
      <c r="E44" s="98"/>
      <c r="F44" s="98"/>
    </row>
    <row r="45" spans="1:9" ht="15" x14ac:dyDescent="0.25">
      <c r="A45" s="139" t="s">
        <v>311</v>
      </c>
      <c r="B45" s="138"/>
      <c r="C45" s="3"/>
      <c r="D45" s="98"/>
      <c r="E45" s="98"/>
      <c r="F45" s="98"/>
    </row>
    <row r="46" spans="1:9" ht="15" x14ac:dyDescent="0.25">
      <c r="A46" s="108">
        <f>'MED LV Rel_data'!B53</f>
        <v>0.20999234303215925</v>
      </c>
      <c r="B46" s="138">
        <f>B44*A46</f>
        <v>4449772.187595712</v>
      </c>
      <c r="C46" s="3"/>
      <c r="D46" s="98"/>
      <c r="E46" s="98"/>
      <c r="F46" s="98"/>
    </row>
    <row r="47" spans="1:9" ht="15" x14ac:dyDescent="0.25">
      <c r="A47" s="139" t="s">
        <v>312</v>
      </c>
      <c r="B47" s="138"/>
      <c r="C47" s="3"/>
      <c r="D47" s="98"/>
      <c r="E47" s="98"/>
      <c r="F47" s="98"/>
    </row>
    <row r="48" spans="1:9" ht="15" x14ac:dyDescent="0.25">
      <c r="A48" s="108">
        <f>IF(B31=0,0,'MED LV Rel_data'!B54)</f>
        <v>0.30761868300153139</v>
      </c>
      <c r="B48" s="138">
        <f>B44*A48</f>
        <v>6518490.3422664627</v>
      </c>
      <c r="C48" s="3"/>
      <c r="D48" s="98"/>
      <c r="E48" s="98"/>
      <c r="F48" s="98"/>
    </row>
    <row r="49" spans="1:4" x14ac:dyDescent="0.2">
      <c r="A49" s="107" t="s">
        <v>314</v>
      </c>
    </row>
    <row r="50" spans="1:4" ht="15" x14ac:dyDescent="0.25">
      <c r="A50" s="108"/>
      <c r="B50" s="11">
        <f>B48+B46</f>
        <v>10968262.529862175</v>
      </c>
      <c r="D50" s="4"/>
    </row>
    <row r="51" spans="1:4" x14ac:dyDescent="0.2">
      <c r="A51" s="98"/>
    </row>
    <row r="52" spans="1:4" ht="15" x14ac:dyDescent="0.25">
      <c r="A52" s="117" t="s">
        <v>315</v>
      </c>
    </row>
    <row r="53" spans="1:4" x14ac:dyDescent="0.2">
      <c r="A53" s="107" t="s">
        <v>316</v>
      </c>
      <c r="B53" s="141">
        <f>B30</f>
        <v>0.9</v>
      </c>
    </row>
    <row r="54" spans="1:4" x14ac:dyDescent="0.2">
      <c r="A54" s="107" t="s">
        <v>319</v>
      </c>
      <c r="B54" s="141">
        <f>A46</f>
        <v>0.20999234303215925</v>
      </c>
    </row>
    <row r="55" spans="1:4" x14ac:dyDescent="0.2">
      <c r="A55" s="107" t="s">
        <v>317</v>
      </c>
      <c r="B55" s="141">
        <f>B31</f>
        <v>0.5</v>
      </c>
    </row>
    <row r="56" spans="1:4" x14ac:dyDescent="0.2">
      <c r="A56" s="107" t="s">
        <v>320</v>
      </c>
      <c r="B56" s="141">
        <f>A48</f>
        <v>0.30761868300153139</v>
      </c>
    </row>
    <row r="57" spans="1:4" ht="15" x14ac:dyDescent="0.25">
      <c r="A57" s="107" t="s">
        <v>318</v>
      </c>
      <c r="B57" s="140">
        <f>(B53*B54+B55*B56)/(B54+B56)</f>
        <v>0.66227810650887575</v>
      </c>
    </row>
    <row r="58" spans="1:4" x14ac:dyDescent="0.2">
      <c r="A58" s="98"/>
    </row>
    <row r="59" spans="1:4" x14ac:dyDescent="0.2">
      <c r="A59" s="98"/>
    </row>
    <row r="60" spans="1:4" x14ac:dyDescent="0.2">
      <c r="A60" s="6"/>
      <c r="D60" s="10"/>
    </row>
    <row r="61" spans="1:4" x14ac:dyDescent="0.2">
      <c r="A61" s="6"/>
      <c r="D61" s="10"/>
    </row>
    <row r="62" spans="1:4" x14ac:dyDescent="0.2">
      <c r="A62" s="101" t="s">
        <v>59</v>
      </c>
      <c r="B62" s="100">
        <f>B50</f>
        <v>10968262.529862175</v>
      </c>
      <c r="C62" s="9"/>
    </row>
    <row r="63" spans="1:4" x14ac:dyDescent="0.2">
      <c r="A63" s="101" t="s">
        <v>60</v>
      </c>
      <c r="B63" s="102">
        <f>B22+B24</f>
        <v>262758</v>
      </c>
    </row>
    <row r="64" spans="1:4" x14ac:dyDescent="0.2">
      <c r="A64" s="101" t="s">
        <v>61</v>
      </c>
      <c r="B64" s="102">
        <f>(1-B25)*B22+(1-B26)*B24</f>
        <v>207966.33</v>
      </c>
      <c r="C64" s="9"/>
    </row>
    <row r="65" spans="1:17" ht="15" thickBot="1" x14ac:dyDescent="0.25">
      <c r="A65" s="103" t="s">
        <v>62</v>
      </c>
      <c r="B65" s="104">
        <f>1-B64/B63</f>
        <v>0.20852522092571879</v>
      </c>
    </row>
    <row r="66" spans="1:17" ht="15" thickBot="1" x14ac:dyDescent="0.25">
      <c r="A66" s="105" t="s">
        <v>63</v>
      </c>
      <c r="B66" s="106">
        <f>B62/(B65*(1-B57)+(1-B65))</f>
        <v>12725703.697508276</v>
      </c>
      <c r="C66" s="9"/>
    </row>
    <row r="67" spans="1:17" x14ac:dyDescent="0.2">
      <c r="B67" s="14"/>
    </row>
    <row r="68" spans="1:17" x14ac:dyDescent="0.2">
      <c r="B68" s="14"/>
    </row>
    <row r="69" spans="1:17" ht="20.25" x14ac:dyDescent="0.3">
      <c r="A69" s="96" t="s">
        <v>64</v>
      </c>
      <c r="B69" s="96"/>
      <c r="C69" s="96"/>
      <c r="D69" s="96"/>
      <c r="E69" s="96"/>
      <c r="F69" s="96"/>
      <c r="G69" s="96"/>
      <c r="H69" s="96"/>
      <c r="I69" s="96"/>
      <c r="J69" s="96"/>
      <c r="K69" s="96"/>
      <c r="L69" s="96"/>
      <c r="M69" s="96"/>
      <c r="N69" s="96"/>
      <c r="O69" s="96"/>
      <c r="P69" s="96"/>
      <c r="Q69" s="96"/>
    </row>
    <row r="70" spans="1:17" x14ac:dyDescent="0.2">
      <c r="B70" s="14"/>
    </row>
    <row r="71" spans="1:17" x14ac:dyDescent="0.2">
      <c r="B71" s="14"/>
    </row>
    <row r="72" spans="1:17" ht="15" x14ac:dyDescent="0.25">
      <c r="A72" s="2" t="s">
        <v>65</v>
      </c>
      <c r="B72" s="14"/>
    </row>
    <row r="73" spans="1:17" s="2" customFormat="1" ht="15" x14ac:dyDescent="0.25">
      <c r="A73" s="2" t="s">
        <v>66</v>
      </c>
      <c r="B73" s="43"/>
      <c r="C73" s="44" t="s">
        <v>67</v>
      </c>
      <c r="D73" s="44" t="s">
        <v>68</v>
      </c>
      <c r="E73" s="44" t="s">
        <v>69</v>
      </c>
      <c r="F73" s="44" t="s">
        <v>70</v>
      </c>
      <c r="G73" s="44" t="s">
        <v>71</v>
      </c>
      <c r="H73" s="44" t="s">
        <v>72</v>
      </c>
      <c r="I73" s="44" t="s">
        <v>73</v>
      </c>
      <c r="J73" s="44" t="s">
        <v>74</v>
      </c>
      <c r="K73" s="44" t="s">
        <v>75</v>
      </c>
      <c r="L73" s="44" t="s">
        <v>76</v>
      </c>
      <c r="M73" s="44" t="s">
        <v>77</v>
      </c>
      <c r="N73" s="44" t="s">
        <v>78</v>
      </c>
      <c r="O73" s="44" t="s">
        <v>79</v>
      </c>
      <c r="P73" s="44" t="s">
        <v>80</v>
      </c>
      <c r="Q73" s="44" t="s">
        <v>81</v>
      </c>
    </row>
    <row r="74" spans="1:17" x14ac:dyDescent="0.2">
      <c r="A74" s="1" t="s">
        <v>82</v>
      </c>
      <c r="B74" s="1">
        <v>0</v>
      </c>
      <c r="C74" s="1">
        <v>1</v>
      </c>
      <c r="D74" s="1">
        <v>2</v>
      </c>
      <c r="E74" s="1">
        <v>3</v>
      </c>
      <c r="F74" s="1">
        <v>4</v>
      </c>
      <c r="G74" s="1">
        <v>5</v>
      </c>
      <c r="H74" s="1">
        <v>6</v>
      </c>
      <c r="I74" s="1">
        <v>7</v>
      </c>
      <c r="J74" s="1">
        <v>8</v>
      </c>
      <c r="K74" s="1">
        <v>9</v>
      </c>
      <c r="L74" s="1">
        <v>10</v>
      </c>
      <c r="M74" s="1">
        <v>11</v>
      </c>
      <c r="N74" s="1">
        <v>12</v>
      </c>
      <c r="O74" s="1">
        <v>13</v>
      </c>
      <c r="P74" s="1">
        <v>14</v>
      </c>
      <c r="Q74" s="1">
        <v>15</v>
      </c>
    </row>
    <row r="75" spans="1:17" x14ac:dyDescent="0.2">
      <c r="A75" s="1" t="s">
        <v>83</v>
      </c>
      <c r="C75" s="22">
        <f>$B$29</f>
        <v>1650.5678542644996</v>
      </c>
      <c r="D75" s="22">
        <f t="shared" ref="D75:G75" si="0">$B$29</f>
        <v>1650.5678542644996</v>
      </c>
      <c r="E75" s="22">
        <f t="shared" si="0"/>
        <v>1650.5678542644996</v>
      </c>
      <c r="F75" s="22">
        <f t="shared" si="0"/>
        <v>1650.5678542644996</v>
      </c>
      <c r="G75" s="22">
        <f t="shared" si="0"/>
        <v>1650.5678542644996</v>
      </c>
    </row>
    <row r="76" spans="1:17" x14ac:dyDescent="0.2">
      <c r="A76" s="1" t="s">
        <v>84</v>
      </c>
      <c r="B76" s="22"/>
      <c r="C76" s="22">
        <f>C$75*B80</f>
        <v>344.18502646339437</v>
      </c>
      <c r="D76" s="22">
        <f>D$75*C80</f>
        <v>344.18502646339437</v>
      </c>
      <c r="E76" s="22">
        <f>E$75*D80</f>
        <v>344.18502646339431</v>
      </c>
      <c r="F76" s="22">
        <f>F$75*E80</f>
        <v>344.18502646339425</v>
      </c>
      <c r="G76" s="22">
        <f>G$75*F80</f>
        <v>344.18502646339419</v>
      </c>
      <c r="H76" s="22"/>
      <c r="I76" s="22"/>
      <c r="J76" s="22"/>
      <c r="K76" s="22"/>
      <c r="L76" s="22"/>
      <c r="M76" s="22"/>
      <c r="N76" s="22"/>
      <c r="O76" s="22"/>
      <c r="P76" s="22"/>
      <c r="Q76" s="22"/>
    </row>
    <row r="77" spans="1:17" x14ac:dyDescent="0.2">
      <c r="A77" s="1" t="s">
        <v>85</v>
      </c>
      <c r="B77" s="25">
        <f>B63</f>
        <v>262758</v>
      </c>
      <c r="C77" s="25">
        <f>B77-C75</f>
        <v>261107.43214573551</v>
      </c>
      <c r="D77" s="25">
        <f t="shared" ref="D77:Q77" si="1">C77-D75</f>
        <v>259456.86429147102</v>
      </c>
      <c r="E77" s="25">
        <f t="shared" si="1"/>
        <v>257806.29643720653</v>
      </c>
      <c r="F77" s="25">
        <f t="shared" si="1"/>
        <v>256155.72858294204</v>
      </c>
      <c r="G77" s="25">
        <f>F77-G75</f>
        <v>254505.16072867755</v>
      </c>
      <c r="H77" s="25">
        <f t="shared" si="1"/>
        <v>254505.16072867755</v>
      </c>
      <c r="I77" s="25">
        <f t="shared" si="1"/>
        <v>254505.16072867755</v>
      </c>
      <c r="J77" s="25">
        <f t="shared" si="1"/>
        <v>254505.16072867755</v>
      </c>
      <c r="K77" s="25">
        <f t="shared" si="1"/>
        <v>254505.16072867755</v>
      </c>
      <c r="L77" s="25">
        <f t="shared" si="1"/>
        <v>254505.16072867755</v>
      </c>
      <c r="M77" s="25">
        <f t="shared" si="1"/>
        <v>254505.16072867755</v>
      </c>
      <c r="N77" s="25">
        <f t="shared" si="1"/>
        <v>254505.16072867755</v>
      </c>
      <c r="O77" s="25">
        <f t="shared" si="1"/>
        <v>254505.16072867755</v>
      </c>
      <c r="P77" s="25">
        <f t="shared" si="1"/>
        <v>254505.16072867755</v>
      </c>
      <c r="Q77" s="25">
        <f t="shared" si="1"/>
        <v>254505.16072867755</v>
      </c>
    </row>
    <row r="78" spans="1:17" x14ac:dyDescent="0.2">
      <c r="A78" s="1" t="s">
        <v>86</v>
      </c>
      <c r="B78" s="22">
        <f>B64</f>
        <v>207966.33</v>
      </c>
      <c r="C78" s="22">
        <f>MAX(B78-C76,0)</f>
        <v>207622.1449735366</v>
      </c>
      <c r="D78" s="22">
        <f>MAX(C78-D76,0)</f>
        <v>207277.95994707322</v>
      </c>
      <c r="E78" s="22">
        <f>MAX(D78-E76,0)</f>
        <v>206933.77492060984</v>
      </c>
      <c r="F78" s="22">
        <f>MAX(E78-F76,0)</f>
        <v>206589.58989414645</v>
      </c>
      <c r="G78" s="25">
        <f>F78-G76</f>
        <v>206245.40486768307</v>
      </c>
      <c r="H78" s="22">
        <f t="shared" ref="H78:Q78" si="2">MAX(G78-H76,0)</f>
        <v>206245.40486768307</v>
      </c>
      <c r="I78" s="22">
        <f t="shared" si="2"/>
        <v>206245.40486768307</v>
      </c>
      <c r="J78" s="22">
        <f t="shared" si="2"/>
        <v>206245.40486768307</v>
      </c>
      <c r="K78" s="22">
        <f t="shared" si="2"/>
        <v>206245.40486768307</v>
      </c>
      <c r="L78" s="22">
        <f t="shared" si="2"/>
        <v>206245.40486768307</v>
      </c>
      <c r="M78" s="22">
        <f t="shared" si="2"/>
        <v>206245.40486768307</v>
      </c>
      <c r="N78" s="22">
        <f t="shared" si="2"/>
        <v>206245.40486768307</v>
      </c>
      <c r="O78" s="22">
        <f t="shared" si="2"/>
        <v>206245.40486768307</v>
      </c>
      <c r="P78" s="22">
        <f t="shared" si="2"/>
        <v>206245.40486768307</v>
      </c>
      <c r="Q78" s="22">
        <f t="shared" si="2"/>
        <v>206245.40486768307</v>
      </c>
    </row>
    <row r="79" spans="1:17" x14ac:dyDescent="0.2">
      <c r="A79" s="1" t="s">
        <v>87</v>
      </c>
      <c r="B79" s="22">
        <f>B77-B78</f>
        <v>54791.670000000013</v>
      </c>
      <c r="C79" s="22">
        <f>B79-C76</f>
        <v>54447.484973536615</v>
      </c>
      <c r="D79" s="22">
        <f t="shared" ref="D79:Q79" si="3">C79-D76</f>
        <v>54103.299947073217</v>
      </c>
      <c r="E79" s="22">
        <f t="shared" si="3"/>
        <v>53759.11492060982</v>
      </c>
      <c r="F79" s="22">
        <f t="shared" si="3"/>
        <v>53414.929894146422</v>
      </c>
      <c r="G79" s="22">
        <f t="shared" si="3"/>
        <v>53070.744867683024</v>
      </c>
      <c r="H79" s="22">
        <f t="shared" si="3"/>
        <v>53070.744867683024</v>
      </c>
      <c r="I79" s="22">
        <f t="shared" si="3"/>
        <v>53070.744867683024</v>
      </c>
      <c r="J79" s="22">
        <f t="shared" si="3"/>
        <v>53070.744867683024</v>
      </c>
      <c r="K79" s="22">
        <f t="shared" si="3"/>
        <v>53070.744867683024</v>
      </c>
      <c r="L79" s="22">
        <f t="shared" si="3"/>
        <v>53070.744867683024</v>
      </c>
      <c r="M79" s="22">
        <f t="shared" si="3"/>
        <v>53070.744867683024</v>
      </c>
      <c r="N79" s="22">
        <f t="shared" si="3"/>
        <v>53070.744867683024</v>
      </c>
      <c r="O79" s="22">
        <f t="shared" si="3"/>
        <v>53070.744867683024</v>
      </c>
      <c r="P79" s="22">
        <f t="shared" si="3"/>
        <v>53070.744867683024</v>
      </c>
      <c r="Q79" s="22">
        <f t="shared" si="3"/>
        <v>53070.744867683024</v>
      </c>
    </row>
    <row r="80" spans="1:17" x14ac:dyDescent="0.2">
      <c r="A80" s="1" t="s">
        <v>88</v>
      </c>
      <c r="B80" s="24">
        <f>B79/B77</f>
        <v>0.20852522092571876</v>
      </c>
      <c r="C80" s="24">
        <f t="shared" ref="C80:Q80" si="4">C79/C77</f>
        <v>0.20852522092571876</v>
      </c>
      <c r="D80" s="24">
        <f t="shared" si="4"/>
        <v>0.20852522092571874</v>
      </c>
      <c r="E80" s="24">
        <f t="shared" si="4"/>
        <v>0.20852522092571871</v>
      </c>
      <c r="F80" s="24">
        <f t="shared" si="4"/>
        <v>0.20852522092571868</v>
      </c>
      <c r="G80" s="24">
        <f t="shared" si="4"/>
        <v>0.20852522092571865</v>
      </c>
      <c r="H80" s="24">
        <f t="shared" si="4"/>
        <v>0.20852522092571865</v>
      </c>
      <c r="I80" s="24">
        <f t="shared" si="4"/>
        <v>0.20852522092571865</v>
      </c>
      <c r="J80" s="24">
        <f t="shared" si="4"/>
        <v>0.20852522092571865</v>
      </c>
      <c r="K80" s="24">
        <f t="shared" si="4"/>
        <v>0.20852522092571865</v>
      </c>
      <c r="L80" s="24">
        <f t="shared" si="4"/>
        <v>0.20852522092571865</v>
      </c>
      <c r="M80" s="24">
        <f t="shared" si="4"/>
        <v>0.20852522092571865</v>
      </c>
      <c r="N80" s="24">
        <f t="shared" si="4"/>
        <v>0.20852522092571865</v>
      </c>
      <c r="O80" s="24">
        <f t="shared" si="4"/>
        <v>0.20852522092571865</v>
      </c>
      <c r="P80" s="24">
        <f t="shared" si="4"/>
        <v>0.20852522092571865</v>
      </c>
      <c r="Q80" s="24">
        <f t="shared" si="4"/>
        <v>0.20852522092571865</v>
      </c>
    </row>
    <row r="81" spans="1:17" x14ac:dyDescent="0.2">
      <c r="B81" s="24"/>
      <c r="C81" s="24"/>
      <c r="D81" s="24"/>
      <c r="E81" s="24"/>
      <c r="F81" s="24"/>
      <c r="G81" s="24"/>
      <c r="H81" s="24"/>
      <c r="I81" s="24"/>
      <c r="J81" s="24"/>
      <c r="K81" s="24"/>
      <c r="L81" s="24"/>
      <c r="M81" s="24"/>
      <c r="N81" s="24"/>
      <c r="O81" s="24"/>
      <c r="P81" s="24"/>
      <c r="Q81" s="24"/>
    </row>
    <row r="82" spans="1:17" x14ac:dyDescent="0.2">
      <c r="B82" s="24"/>
      <c r="C82" s="24"/>
      <c r="D82" s="24"/>
      <c r="E82" s="24"/>
      <c r="F82" s="24"/>
      <c r="G82" s="24"/>
      <c r="H82" s="24"/>
      <c r="I82" s="24"/>
      <c r="J82" s="24"/>
      <c r="K82" s="24"/>
      <c r="L82" s="24"/>
      <c r="M82" s="24"/>
      <c r="N82" s="24"/>
      <c r="O82" s="24"/>
      <c r="P82" s="24"/>
      <c r="Q82" s="24"/>
    </row>
    <row r="83" spans="1:17" ht="20.25" x14ac:dyDescent="0.3">
      <c r="A83" s="96" t="s">
        <v>89</v>
      </c>
      <c r="B83" s="96"/>
      <c r="C83" s="96"/>
      <c r="D83" s="96"/>
      <c r="E83" s="96"/>
      <c r="F83" s="96"/>
      <c r="G83" s="96"/>
      <c r="H83" s="96"/>
      <c r="I83" s="96"/>
      <c r="J83" s="96"/>
      <c r="K83" s="96"/>
      <c r="L83" s="96"/>
      <c r="M83" s="96"/>
      <c r="N83" s="96"/>
      <c r="O83" s="96"/>
      <c r="P83" s="96"/>
      <c r="Q83" s="96"/>
    </row>
    <row r="84" spans="1:17" x14ac:dyDescent="0.2">
      <c r="B84" s="24"/>
      <c r="C84" s="24"/>
      <c r="D84" s="24"/>
      <c r="E84" s="24"/>
      <c r="F84" s="24"/>
      <c r="G84" s="24"/>
      <c r="H84" s="24"/>
      <c r="I84" s="24"/>
      <c r="J84" s="24"/>
      <c r="K84" s="24"/>
      <c r="L84" s="24"/>
      <c r="M84" s="24"/>
      <c r="N84" s="24"/>
      <c r="O84" s="24"/>
      <c r="P84" s="24"/>
      <c r="Q84" s="24"/>
    </row>
    <row r="85" spans="1:17" s="2" customFormat="1" ht="15" x14ac:dyDescent="0.25">
      <c r="A85" s="2" t="s">
        <v>66</v>
      </c>
      <c r="B85" s="43"/>
      <c r="C85" s="44" t="s">
        <v>67</v>
      </c>
      <c r="D85" s="44" t="s">
        <v>68</v>
      </c>
      <c r="E85" s="44" t="s">
        <v>69</v>
      </c>
      <c r="F85" s="44" t="s">
        <v>70</v>
      </c>
      <c r="G85" s="44" t="s">
        <v>71</v>
      </c>
      <c r="H85" s="44" t="s">
        <v>72</v>
      </c>
      <c r="I85" s="44" t="s">
        <v>73</v>
      </c>
      <c r="J85" s="44" t="s">
        <v>74</v>
      </c>
      <c r="K85" s="44" t="s">
        <v>75</v>
      </c>
      <c r="L85" s="44" t="s">
        <v>76</v>
      </c>
      <c r="M85" s="44" t="s">
        <v>77</v>
      </c>
      <c r="N85" s="44" t="s">
        <v>78</v>
      </c>
      <c r="O85" s="44" t="s">
        <v>79</v>
      </c>
      <c r="P85" s="44" t="s">
        <v>80</v>
      </c>
      <c r="Q85" s="44" t="s">
        <v>81</v>
      </c>
    </row>
    <row r="86" spans="1:17" x14ac:dyDescent="0.2">
      <c r="A86" s="1" t="s">
        <v>90</v>
      </c>
      <c r="B86" s="8">
        <f t="shared" ref="B86:Q86" si="5">$B$66*(1+$B$38)^B74*($B$65*(1-$B$57)+(1-$B$65))</f>
        <v>10968262.529862175</v>
      </c>
      <c r="C86" s="8">
        <f t="shared" si="5"/>
        <v>11077945.155160796</v>
      </c>
      <c r="D86" s="8">
        <f t="shared" si="5"/>
        <v>11188724.606712405</v>
      </c>
      <c r="E86" s="8">
        <f t="shared" si="5"/>
        <v>11300611.852779528</v>
      </c>
      <c r="F86" s="8">
        <f t="shared" si="5"/>
        <v>11413617.971307324</v>
      </c>
      <c r="G86" s="8">
        <f t="shared" si="5"/>
        <v>11527754.151020397</v>
      </c>
      <c r="H86" s="8">
        <f t="shared" si="5"/>
        <v>11643031.692530604</v>
      </c>
      <c r="I86" s="8">
        <f t="shared" si="5"/>
        <v>11759462.009455906</v>
      </c>
      <c r="J86" s="8">
        <f t="shared" si="5"/>
        <v>11877056.629550468</v>
      </c>
      <c r="K86" s="8">
        <f t="shared" si="5"/>
        <v>11995827.195845975</v>
      </c>
      <c r="L86" s="8">
        <f t="shared" si="5"/>
        <v>12115785.467804434</v>
      </c>
      <c r="M86" s="8">
        <f t="shared" si="5"/>
        <v>12236943.322482476</v>
      </c>
      <c r="N86" s="8">
        <f t="shared" si="5"/>
        <v>12359312.755707299</v>
      </c>
      <c r="O86" s="8">
        <f t="shared" si="5"/>
        <v>12482905.883264374</v>
      </c>
      <c r="P86" s="8">
        <f t="shared" si="5"/>
        <v>12607734.942097019</v>
      </c>
      <c r="Q86" s="8">
        <f t="shared" si="5"/>
        <v>12733812.291517986</v>
      </c>
    </row>
    <row r="87" spans="1:17" x14ac:dyDescent="0.2">
      <c r="A87" s="1" t="s">
        <v>91</v>
      </c>
      <c r="B87" s="8"/>
      <c r="C87" s="8">
        <f t="shared" ref="C87:Q87" si="6">C86-B86</f>
        <v>109682.62529862113</v>
      </c>
      <c r="D87" s="8">
        <f t="shared" si="6"/>
        <v>110779.45155160874</v>
      </c>
      <c r="E87" s="8">
        <f t="shared" si="6"/>
        <v>111887.24606712349</v>
      </c>
      <c r="F87" s="8">
        <f t="shared" si="6"/>
        <v>113006.11852779612</v>
      </c>
      <c r="G87" s="8">
        <f t="shared" si="6"/>
        <v>114136.17971307226</v>
      </c>
      <c r="H87" s="8">
        <f t="shared" si="6"/>
        <v>115277.54151020758</v>
      </c>
      <c r="I87" s="8">
        <f t="shared" si="6"/>
        <v>116430.31692530215</v>
      </c>
      <c r="J87" s="8">
        <f t="shared" si="6"/>
        <v>117594.62009456195</v>
      </c>
      <c r="K87" s="8">
        <f t="shared" si="6"/>
        <v>118770.56629550643</v>
      </c>
      <c r="L87" s="8">
        <f t="shared" si="6"/>
        <v>119958.27195845917</v>
      </c>
      <c r="M87" s="8">
        <f t="shared" si="6"/>
        <v>121157.85467804223</v>
      </c>
      <c r="N87" s="8">
        <f t="shared" si="6"/>
        <v>122369.43322482333</v>
      </c>
      <c r="O87" s="8">
        <f t="shared" si="6"/>
        <v>123593.12755707465</v>
      </c>
      <c r="P87" s="8">
        <f t="shared" si="6"/>
        <v>124829.05883264542</v>
      </c>
      <c r="Q87" s="8">
        <f t="shared" si="6"/>
        <v>126077.34942096658</v>
      </c>
    </row>
    <row r="88" spans="1:17" x14ac:dyDescent="0.2">
      <c r="A88" s="1" t="s">
        <v>92</v>
      </c>
      <c r="B88" s="133">
        <f>-NPV(B27,B87:Q87)</f>
        <v>-1352815.561767648</v>
      </c>
    </row>
    <row r="89" spans="1:17" x14ac:dyDescent="0.2">
      <c r="B89" s="22"/>
      <c r="C89" s="26"/>
      <c r="D89" s="22"/>
      <c r="E89" s="22"/>
      <c r="F89" s="22"/>
      <c r="G89" s="22"/>
      <c r="H89" s="22"/>
      <c r="I89" s="22"/>
      <c r="J89" s="22"/>
      <c r="K89" s="22"/>
      <c r="L89" s="22"/>
      <c r="M89" s="22"/>
      <c r="N89" s="22"/>
      <c r="O89" s="22"/>
      <c r="P89" s="22"/>
      <c r="Q89" s="22"/>
    </row>
    <row r="90" spans="1:17" ht="20.25" x14ac:dyDescent="0.3">
      <c r="A90" s="96" t="s">
        <v>93</v>
      </c>
      <c r="B90" s="96"/>
      <c r="C90" s="96"/>
      <c r="D90" s="96"/>
      <c r="E90" s="96"/>
      <c r="F90" s="96"/>
      <c r="G90" s="96"/>
      <c r="H90" s="96"/>
      <c r="I90" s="96"/>
      <c r="J90" s="96"/>
      <c r="K90" s="96"/>
      <c r="L90" s="96"/>
      <c r="M90" s="96"/>
      <c r="N90" s="96"/>
      <c r="O90" s="96"/>
      <c r="P90" s="96"/>
      <c r="Q90" s="96"/>
    </row>
    <row r="91" spans="1:17" x14ac:dyDescent="0.2">
      <c r="B91" s="22"/>
      <c r="C91" s="26"/>
      <c r="D91" s="22"/>
      <c r="E91" s="22"/>
      <c r="F91" s="22"/>
      <c r="G91" s="22"/>
      <c r="H91" s="22"/>
      <c r="I91" s="22"/>
      <c r="J91" s="22"/>
      <c r="K91" s="22"/>
      <c r="L91" s="22"/>
      <c r="M91" s="22"/>
      <c r="N91" s="22"/>
      <c r="O91" s="22"/>
      <c r="P91" s="22"/>
      <c r="Q91" s="22"/>
    </row>
    <row r="92" spans="1:17" ht="15.75" thickBot="1" x14ac:dyDescent="0.3">
      <c r="B92" s="47" t="s">
        <v>94</v>
      </c>
      <c r="C92" s="48" t="s">
        <v>95</v>
      </c>
      <c r="D92" s="47"/>
      <c r="E92" s="22"/>
      <c r="F92" s="22"/>
      <c r="G92" s="22"/>
      <c r="H92" s="22"/>
      <c r="I92" s="22"/>
      <c r="J92" s="22"/>
      <c r="K92" s="22"/>
      <c r="L92" s="22"/>
      <c r="M92" s="22"/>
      <c r="N92" s="22"/>
      <c r="O92" s="22"/>
      <c r="P92" s="22"/>
      <c r="Q92" s="22"/>
    </row>
    <row r="93" spans="1:17" ht="15.75" thickBot="1" x14ac:dyDescent="0.3">
      <c r="A93" s="49" t="s">
        <v>96</v>
      </c>
      <c r="B93" s="134">
        <v>4750</v>
      </c>
      <c r="C93" s="148">
        <f>B93*5</f>
        <v>23750</v>
      </c>
      <c r="D93" s="148"/>
      <c r="E93" s="22"/>
      <c r="F93" s="22"/>
      <c r="G93" s="22"/>
      <c r="H93" s="22"/>
      <c r="I93" s="22"/>
      <c r="J93" s="22"/>
      <c r="K93" s="22"/>
      <c r="L93" s="22"/>
      <c r="M93" s="22"/>
      <c r="N93" s="22"/>
      <c r="O93" s="22"/>
      <c r="P93" s="22"/>
      <c r="Q93" s="22"/>
    </row>
    <row r="94" spans="1:17" x14ac:dyDescent="0.2">
      <c r="B94" s="22"/>
      <c r="C94" s="26"/>
      <c r="D94" s="22"/>
      <c r="E94" s="22"/>
      <c r="F94" s="22"/>
      <c r="G94" s="22"/>
      <c r="H94" s="22"/>
      <c r="I94" s="22"/>
      <c r="J94" s="22"/>
      <c r="K94" s="22"/>
      <c r="L94" s="22"/>
      <c r="M94" s="22"/>
      <c r="N94" s="22"/>
      <c r="O94" s="22"/>
      <c r="P94" s="22"/>
      <c r="Q94" s="22"/>
    </row>
    <row r="95" spans="1:17" x14ac:dyDescent="0.2">
      <c r="B95" s="22"/>
      <c r="C95" s="26"/>
      <c r="D95" s="22"/>
      <c r="E95" s="22"/>
      <c r="F95" s="22"/>
      <c r="G95" s="22"/>
      <c r="H95" s="22"/>
      <c r="I95" s="22"/>
      <c r="J95" s="22"/>
      <c r="K95" s="22"/>
      <c r="L95" s="22"/>
      <c r="M95" s="22"/>
      <c r="N95" s="22"/>
      <c r="O95" s="22"/>
      <c r="P95" s="22"/>
      <c r="Q95" s="22"/>
    </row>
    <row r="96" spans="1:17" ht="20.25" x14ac:dyDescent="0.3">
      <c r="A96" s="52" t="s">
        <v>97</v>
      </c>
      <c r="B96" s="52"/>
      <c r="C96" s="52"/>
      <c r="D96" s="52"/>
      <c r="E96" s="52"/>
      <c r="F96" s="52"/>
      <c r="G96" s="52"/>
      <c r="H96" s="52"/>
      <c r="I96" s="52"/>
      <c r="J96" s="52"/>
      <c r="K96" s="52"/>
      <c r="L96" s="52"/>
      <c r="M96" s="52"/>
      <c r="N96" s="52"/>
      <c r="O96" s="52"/>
      <c r="P96" s="52"/>
      <c r="Q96" s="52"/>
    </row>
    <row r="97" spans="1:17" x14ac:dyDescent="0.2">
      <c r="B97" s="22"/>
      <c r="C97" s="26"/>
      <c r="D97" s="22"/>
      <c r="E97" s="22"/>
      <c r="F97" s="22"/>
      <c r="G97" s="22"/>
      <c r="H97" s="22"/>
      <c r="I97" s="22"/>
      <c r="J97" s="22"/>
      <c r="K97" s="22"/>
      <c r="L97" s="22"/>
      <c r="M97" s="22"/>
      <c r="N97" s="22"/>
      <c r="O97" s="22"/>
      <c r="P97" s="22"/>
      <c r="Q97" s="22"/>
    </row>
    <row r="98" spans="1:17" ht="15" x14ac:dyDescent="0.25">
      <c r="A98" s="109" t="s">
        <v>98</v>
      </c>
      <c r="B98" s="22"/>
      <c r="C98" s="26"/>
      <c r="D98" s="22"/>
      <c r="E98" s="22"/>
      <c r="F98" s="22"/>
      <c r="G98" s="22"/>
      <c r="H98" s="22"/>
      <c r="I98" s="22"/>
      <c r="J98" s="22"/>
      <c r="K98" s="22"/>
      <c r="L98" s="22"/>
      <c r="M98" s="22"/>
      <c r="N98" s="22"/>
      <c r="O98" s="22"/>
      <c r="P98" s="22"/>
      <c r="Q98" s="22"/>
    </row>
    <row r="99" spans="1:17" x14ac:dyDescent="0.2">
      <c r="B99" s="22"/>
      <c r="C99" s="26"/>
      <c r="D99" s="22"/>
      <c r="E99" s="22"/>
      <c r="F99" s="22"/>
      <c r="G99" s="22"/>
      <c r="H99" s="22"/>
      <c r="I99" s="22"/>
      <c r="J99" s="22"/>
      <c r="K99" s="22"/>
      <c r="L99" s="22"/>
      <c r="M99" s="22"/>
      <c r="N99" s="22"/>
      <c r="O99" s="22"/>
      <c r="P99" s="22"/>
      <c r="Q99" s="22"/>
    </row>
    <row r="100" spans="1:17" s="117" customFormat="1" ht="15" x14ac:dyDescent="0.25">
      <c r="A100" s="117" t="s">
        <v>66</v>
      </c>
      <c r="B100" s="118"/>
      <c r="C100" s="119" t="s">
        <v>67</v>
      </c>
      <c r="D100" s="119" t="s">
        <v>68</v>
      </c>
      <c r="E100" s="119" t="s">
        <v>69</v>
      </c>
      <c r="F100" s="119" t="s">
        <v>70</v>
      </c>
      <c r="G100" s="119" t="s">
        <v>71</v>
      </c>
      <c r="H100" s="119" t="s">
        <v>72</v>
      </c>
      <c r="I100" s="119" t="s">
        <v>73</v>
      </c>
      <c r="J100" s="119" t="s">
        <v>74</v>
      </c>
      <c r="K100" s="119" t="s">
        <v>75</v>
      </c>
      <c r="L100" s="119" t="s">
        <v>76</v>
      </c>
      <c r="M100" s="119" t="s">
        <v>77</v>
      </c>
      <c r="N100" s="119" t="s">
        <v>78</v>
      </c>
      <c r="O100" s="119" t="s">
        <v>79</v>
      </c>
      <c r="P100" s="119" t="s">
        <v>80</v>
      </c>
      <c r="Q100" s="119" t="s">
        <v>81</v>
      </c>
    </row>
    <row r="101" spans="1:17" x14ac:dyDescent="0.2">
      <c r="A101" s="1" t="s">
        <v>83</v>
      </c>
      <c r="C101" s="22">
        <f>$B$29</f>
        <v>1650.5678542644996</v>
      </c>
      <c r="D101" s="22">
        <f>$B$29</f>
        <v>1650.5678542644996</v>
      </c>
      <c r="E101" s="22">
        <f>$B$29</f>
        <v>1650.5678542644996</v>
      </c>
      <c r="F101" s="22">
        <f>$B$29</f>
        <v>1650.5678542644996</v>
      </c>
      <c r="G101" s="22">
        <f>$B$29</f>
        <v>1650.5678542644996</v>
      </c>
    </row>
    <row r="102" spans="1:17" x14ac:dyDescent="0.2">
      <c r="A102" s="1" t="s">
        <v>84</v>
      </c>
      <c r="B102" s="22"/>
      <c r="C102" s="22">
        <f>C$75*B105</f>
        <v>344.18502646339442</v>
      </c>
      <c r="D102" s="22">
        <f>D$75*C105</f>
        <v>374.21173709099691</v>
      </c>
      <c r="E102" s="22">
        <f>E$75*D105</f>
        <v>404.42946645871473</v>
      </c>
      <c r="F102" s="22">
        <f>F$75*E105</f>
        <v>434.84066050674681</v>
      </c>
      <c r="G102" s="22">
        <f>G$75*F105</f>
        <v>465.44781245735317</v>
      </c>
      <c r="H102" s="22"/>
      <c r="I102" s="22"/>
      <c r="J102" s="22"/>
      <c r="K102" s="22"/>
      <c r="L102" s="22"/>
      <c r="M102" s="22"/>
      <c r="N102" s="22"/>
      <c r="O102" s="22"/>
      <c r="P102" s="22"/>
      <c r="Q102" s="22"/>
    </row>
    <row r="103" spans="1:17" x14ac:dyDescent="0.2">
      <c r="A103" s="1" t="s">
        <v>99</v>
      </c>
      <c r="B103" s="22"/>
      <c r="C103" s="22">
        <f>$B$93</f>
        <v>4750</v>
      </c>
      <c r="D103" s="22">
        <f>$B$93</f>
        <v>4750</v>
      </c>
      <c r="E103" s="22">
        <f>$B$93</f>
        <v>4750</v>
      </c>
      <c r="F103" s="22">
        <f>$B$93</f>
        <v>4750</v>
      </c>
      <c r="G103" s="22">
        <f>$B$93</f>
        <v>4750</v>
      </c>
      <c r="H103" s="22"/>
      <c r="I103" s="22"/>
      <c r="J103" s="22"/>
      <c r="K103" s="22"/>
      <c r="L103" s="22"/>
      <c r="M103" s="22"/>
      <c r="N103" s="22"/>
      <c r="O103" s="22"/>
      <c r="P103" s="22"/>
      <c r="Q103" s="22"/>
    </row>
    <row r="104" spans="1:17" x14ac:dyDescent="0.2">
      <c r="A104" s="1" t="s">
        <v>87</v>
      </c>
      <c r="B104" s="22">
        <f>B79</f>
        <v>54791.670000000013</v>
      </c>
      <c r="C104" s="22">
        <f t="shared" ref="C104:Q104" si="7">B104-C102+C103</f>
        <v>59197.484973536615</v>
      </c>
      <c r="D104" s="22">
        <f t="shared" si="7"/>
        <v>63573.273236445617</v>
      </c>
      <c r="E104" s="22">
        <f t="shared" si="7"/>
        <v>67918.84376998691</v>
      </c>
      <c r="F104" s="22">
        <f t="shared" si="7"/>
        <v>72234.003109480167</v>
      </c>
      <c r="G104" s="22">
        <f t="shared" si="7"/>
        <v>76518.555297022816</v>
      </c>
      <c r="H104" s="22">
        <f t="shared" si="7"/>
        <v>76518.555297022816</v>
      </c>
      <c r="I104" s="22">
        <f t="shared" si="7"/>
        <v>76518.555297022816</v>
      </c>
      <c r="J104" s="22">
        <f t="shared" si="7"/>
        <v>76518.555297022816</v>
      </c>
      <c r="K104" s="22">
        <f t="shared" si="7"/>
        <v>76518.555297022816</v>
      </c>
      <c r="L104" s="22">
        <f t="shared" si="7"/>
        <v>76518.555297022816</v>
      </c>
      <c r="M104" s="22">
        <f t="shared" si="7"/>
        <v>76518.555297022816</v>
      </c>
      <c r="N104" s="22">
        <f t="shared" si="7"/>
        <v>76518.555297022816</v>
      </c>
      <c r="O104" s="22">
        <f t="shared" si="7"/>
        <v>76518.555297022816</v>
      </c>
      <c r="P104" s="22">
        <f t="shared" si="7"/>
        <v>76518.555297022816</v>
      </c>
      <c r="Q104" s="22">
        <f t="shared" si="7"/>
        <v>76518.555297022816</v>
      </c>
    </row>
    <row r="105" spans="1:17" x14ac:dyDescent="0.2">
      <c r="A105" s="1" t="s">
        <v>62</v>
      </c>
      <c r="B105" s="24">
        <f>B65</f>
        <v>0.20852522092571879</v>
      </c>
      <c r="C105" s="24">
        <f t="shared" ref="C105:Q105" si="8">C104/C$77</f>
        <v>0.22671696660283458</v>
      </c>
      <c r="D105" s="24">
        <f t="shared" si="8"/>
        <v>0.24502444138470775</v>
      </c>
      <c r="E105" s="24">
        <f t="shared" si="8"/>
        <v>0.26344912714934327</v>
      </c>
      <c r="F105" s="24">
        <f t="shared" si="8"/>
        <v>0.28199253442068201</v>
      </c>
      <c r="G105" s="24">
        <f t="shared" si="8"/>
        <v>0.30065620311172231</v>
      </c>
      <c r="H105" s="24">
        <f t="shared" si="8"/>
        <v>0.30065620311172231</v>
      </c>
      <c r="I105" s="24">
        <f t="shared" si="8"/>
        <v>0.30065620311172231</v>
      </c>
      <c r="J105" s="24">
        <f t="shared" si="8"/>
        <v>0.30065620311172231</v>
      </c>
      <c r="K105" s="24">
        <f t="shared" si="8"/>
        <v>0.30065620311172231</v>
      </c>
      <c r="L105" s="24">
        <f t="shared" si="8"/>
        <v>0.30065620311172231</v>
      </c>
      <c r="M105" s="24">
        <f t="shared" si="8"/>
        <v>0.30065620311172231</v>
      </c>
      <c r="N105" s="24">
        <f t="shared" si="8"/>
        <v>0.30065620311172231</v>
      </c>
      <c r="O105" s="24">
        <f t="shared" si="8"/>
        <v>0.30065620311172231</v>
      </c>
      <c r="P105" s="24">
        <f t="shared" si="8"/>
        <v>0.30065620311172231</v>
      </c>
      <c r="Q105" s="24">
        <f t="shared" si="8"/>
        <v>0.30065620311172231</v>
      </c>
    </row>
    <row r="106" spans="1:17" x14ac:dyDescent="0.2">
      <c r="A106" s="1" t="s">
        <v>100</v>
      </c>
      <c r="B106" s="8">
        <f t="shared" ref="B106:Q106" si="9">$B$66*(1+$B$38)^B74*(B$105*(1-$B$57)+(1-B$105))</f>
        <v>10968262.529862175</v>
      </c>
      <c r="C106" s="8">
        <f t="shared" si="9"/>
        <v>10923092.75002436</v>
      </c>
      <c r="D106" s="8">
        <f t="shared" si="9"/>
        <v>10874927.783926053</v>
      </c>
      <c r="E106" s="8">
        <f t="shared" si="9"/>
        <v>10823689.427539574</v>
      </c>
      <c r="F106" s="8">
        <f t="shared" si="9"/>
        <v>10769297.604196602</v>
      </c>
      <c r="G106" s="8">
        <f t="shared" si="9"/>
        <v>10711670.31598114</v>
      </c>
      <c r="H106" s="8">
        <f t="shared" si="9"/>
        <v>10818787.019140953</v>
      </c>
      <c r="I106" s="8">
        <f t="shared" si="9"/>
        <v>10926974.88933236</v>
      </c>
      <c r="J106" s="8">
        <f t="shared" si="9"/>
        <v>11036244.638225688</v>
      </c>
      <c r="K106" s="8">
        <f t="shared" si="9"/>
        <v>11146607.084607944</v>
      </c>
      <c r="L106" s="8">
        <f t="shared" si="9"/>
        <v>11258073.155454025</v>
      </c>
      <c r="M106" s="8">
        <f t="shared" si="9"/>
        <v>11370653.887008563</v>
      </c>
      <c r="N106" s="8">
        <f t="shared" si="9"/>
        <v>11484360.425878648</v>
      </c>
      <c r="O106" s="8">
        <f t="shared" si="9"/>
        <v>11599204.030137435</v>
      </c>
      <c r="P106" s="8">
        <f t="shared" si="9"/>
        <v>11715196.070438812</v>
      </c>
      <c r="Q106" s="8">
        <f t="shared" si="9"/>
        <v>11832348.031143196</v>
      </c>
    </row>
    <row r="107" spans="1:17" s="94" customFormat="1" x14ac:dyDescent="0.2">
      <c r="A107" s="94" t="s">
        <v>91</v>
      </c>
      <c r="C107" s="94">
        <f t="shared" ref="C107:Q107" si="10">C106-C86</f>
        <v>-154852.40513643622</v>
      </c>
      <c r="D107" s="94">
        <f t="shared" si="10"/>
        <v>-313796.82278635167</v>
      </c>
      <c r="E107" s="94">
        <f t="shared" si="10"/>
        <v>-476922.42523995414</v>
      </c>
      <c r="F107" s="94">
        <f t="shared" si="10"/>
        <v>-644320.36711072177</v>
      </c>
      <c r="G107" s="94">
        <f t="shared" si="10"/>
        <v>-816083.83503925614</v>
      </c>
      <c r="H107" s="94">
        <f t="shared" si="10"/>
        <v>-824244.67338965088</v>
      </c>
      <c r="I107" s="94">
        <f t="shared" si="10"/>
        <v>-832487.12012354657</v>
      </c>
      <c r="J107" s="94">
        <f t="shared" si="10"/>
        <v>-840811.99132478051</v>
      </c>
      <c r="K107" s="94">
        <f t="shared" si="10"/>
        <v>-849220.11123803072</v>
      </c>
      <c r="L107" s="94">
        <f t="shared" si="10"/>
        <v>-857712.31235040911</v>
      </c>
      <c r="M107" s="94">
        <f t="shared" si="10"/>
        <v>-866289.43547391333</v>
      </c>
      <c r="N107" s="94">
        <f t="shared" si="10"/>
        <v>-874952.32982865162</v>
      </c>
      <c r="O107" s="94">
        <f t="shared" si="10"/>
        <v>-883701.85312693939</v>
      </c>
      <c r="P107" s="94">
        <f t="shared" si="10"/>
        <v>-892538.87165820785</v>
      </c>
      <c r="Q107" s="94">
        <f t="shared" si="10"/>
        <v>-901464.26037479006</v>
      </c>
    </row>
    <row r="108" spans="1:17" s="95" customFormat="1" x14ac:dyDescent="0.2">
      <c r="A108" s="95" t="s">
        <v>92</v>
      </c>
      <c r="B108" s="14">
        <f>-NPV(B35,B107:Q107)</f>
        <v>8183286.9852171587</v>
      </c>
    </row>
    <row r="111" spans="1:17" ht="15" x14ac:dyDescent="0.25">
      <c r="A111" s="51" t="s">
        <v>101</v>
      </c>
      <c r="B111" s="50"/>
    </row>
    <row r="112" spans="1:17" x14ac:dyDescent="0.2">
      <c r="A112" s="1" t="s">
        <v>102</v>
      </c>
      <c r="B112" s="8">
        <f>B93*B32*B33*B34</f>
        <v>1174200</v>
      </c>
    </row>
    <row r="113" spans="1:4" x14ac:dyDescent="0.2">
      <c r="A113" s="1" t="s">
        <v>103</v>
      </c>
      <c r="B113" s="8">
        <f>B37</f>
        <v>44000</v>
      </c>
    </row>
    <row r="114" spans="1:4" x14ac:dyDescent="0.2">
      <c r="A114" s="1" t="s">
        <v>104</v>
      </c>
      <c r="B114" s="8">
        <f>B112+B113</f>
        <v>1218200</v>
      </c>
    </row>
    <row r="115" spans="1:4" x14ac:dyDescent="0.2">
      <c r="A115" s="1" t="s">
        <v>14</v>
      </c>
      <c r="B115" s="8">
        <f>B114*5</f>
        <v>6091000</v>
      </c>
    </row>
    <row r="116" spans="1:4" x14ac:dyDescent="0.2">
      <c r="A116" s="1" t="s">
        <v>15</v>
      </c>
      <c r="B116" s="8">
        <f>B108</f>
        <v>8183286.9852171587</v>
      </c>
    </row>
    <row r="117" spans="1:4" x14ac:dyDescent="0.2">
      <c r="A117" s="1" t="s">
        <v>16</v>
      </c>
      <c r="B117" s="8">
        <f>B116-B115</f>
        <v>2092286.9852171587</v>
      </c>
    </row>
    <row r="118" spans="1:4" x14ac:dyDescent="0.2">
      <c r="A118" s="1" t="s">
        <v>17</v>
      </c>
      <c r="B118" s="23">
        <f>B116/B115</f>
        <v>1.3435046766076439</v>
      </c>
    </row>
    <row r="120" spans="1:4" x14ac:dyDescent="0.2">
      <c r="D120" s="13"/>
    </row>
    <row r="121" spans="1:4" x14ac:dyDescent="0.2">
      <c r="D121" s="13"/>
    </row>
  </sheetData>
  <mergeCells count="18">
    <mergeCell ref="D19:I19"/>
    <mergeCell ref="D32:I32"/>
    <mergeCell ref="D36:I36"/>
    <mergeCell ref="D37:I37"/>
    <mergeCell ref="D21:I21"/>
    <mergeCell ref="D22:I22"/>
    <mergeCell ref="D23:I23"/>
    <mergeCell ref="D24:I24"/>
    <mergeCell ref="D25:I25"/>
    <mergeCell ref="D27:I27"/>
    <mergeCell ref="C93:D93"/>
    <mergeCell ref="D28:I28"/>
    <mergeCell ref="D29:I29"/>
    <mergeCell ref="D30:I30"/>
    <mergeCell ref="D33:I33"/>
    <mergeCell ref="D34:I34"/>
    <mergeCell ref="D35:I35"/>
    <mergeCell ref="D31:I31"/>
  </mergeCells>
  <phoneticPr fontId="15" type="noConversion"/>
  <pageMargins left="0.7" right="0.7" top="0.75" bottom="0.75" header="0.3" footer="0.3"/>
  <pageSetup paperSize="9" orientation="portrait" r:id="rId1"/>
  <headerFooter>
    <oddFooter>&amp;L_x000D_&amp;1#&amp;"Calibri"&amp;8&amp;K000000 For Official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6DA89-72BA-47BA-A813-772A669C017D}">
  <dimension ref="A1:P55"/>
  <sheetViews>
    <sheetView showGridLines="0" zoomScale="130" zoomScaleNormal="130" workbookViewId="0"/>
  </sheetViews>
  <sheetFormatPr defaultRowHeight="15" x14ac:dyDescent="0.25"/>
  <cols>
    <col min="1" max="1" width="63.42578125" bestFit="1" customWidth="1"/>
    <col min="2" max="2" width="29.42578125" customWidth="1"/>
    <col min="3" max="3" width="29.42578125" bestFit="1" customWidth="1"/>
    <col min="4" max="4" width="11.28515625" customWidth="1"/>
    <col min="5" max="5" width="20.28515625" customWidth="1"/>
    <col min="6" max="6" width="17.5703125" customWidth="1"/>
    <col min="7" max="7" width="25.28515625" customWidth="1"/>
    <col min="8" max="8" width="19" bestFit="1" customWidth="1"/>
    <col min="9" max="9" width="12.42578125" customWidth="1"/>
    <col min="10" max="10" width="16" customWidth="1"/>
    <col min="11" max="11" width="19" customWidth="1"/>
    <col min="12" max="12" width="12.42578125" bestFit="1" customWidth="1"/>
    <col min="14" max="14" width="8.7109375" style="71"/>
  </cols>
  <sheetData>
    <row r="1" spans="1:16" x14ac:dyDescent="0.25">
      <c r="A1" s="5" t="s">
        <v>105</v>
      </c>
    </row>
    <row r="2" spans="1:16" x14ac:dyDescent="0.25">
      <c r="A2" s="5" t="s">
        <v>106</v>
      </c>
    </row>
    <row r="3" spans="1:16" x14ac:dyDescent="0.25">
      <c r="A3" s="5"/>
      <c r="L3" s="20"/>
    </row>
    <row r="4" spans="1:16" x14ac:dyDescent="0.25">
      <c r="A4" s="72" t="s">
        <v>105</v>
      </c>
      <c r="B4" s="73">
        <f t="shared" ref="B4:K4" si="0">SUM(B7:B49)</f>
        <v>1.167687595712098</v>
      </c>
      <c r="C4" s="113">
        <f t="shared" si="0"/>
        <v>19.467840735068915</v>
      </c>
      <c r="D4" s="80">
        <f t="shared" si="0"/>
        <v>1.9142419601837671E-2</v>
      </c>
      <c r="E4" s="80">
        <f t="shared" si="0"/>
        <v>0.40199081163859107</v>
      </c>
      <c r="F4" s="80">
        <f t="shared" si="0"/>
        <v>13.284839203675345</v>
      </c>
      <c r="G4" s="80">
        <f t="shared" si="0"/>
        <v>3.5987748851454824</v>
      </c>
      <c r="H4" s="113">
        <f t="shared" si="0"/>
        <v>17.151607963246558</v>
      </c>
      <c r="I4" s="80">
        <f t="shared" si="0"/>
        <v>3.8284839203675348E-2</v>
      </c>
      <c r="J4" s="80">
        <f t="shared" si="0"/>
        <v>1.9142419601837671E-2</v>
      </c>
      <c r="K4" s="80">
        <f t="shared" si="0"/>
        <v>3.7710566615620222</v>
      </c>
      <c r="L4" s="113">
        <f>SUM(L7:L49)</f>
        <v>41.079632465543632</v>
      </c>
      <c r="M4" s="74" t="s">
        <v>107</v>
      </c>
      <c r="N4" s="75"/>
      <c r="O4" s="74"/>
      <c r="P4" s="76"/>
    </row>
    <row r="5" spans="1:16" x14ac:dyDescent="0.25">
      <c r="A5" s="77" t="s">
        <v>108</v>
      </c>
      <c r="B5" s="77" t="s">
        <v>109</v>
      </c>
      <c r="C5" s="115" t="s">
        <v>110</v>
      </c>
      <c r="D5" s="77" t="s">
        <v>111</v>
      </c>
      <c r="E5" s="77" t="s">
        <v>112</v>
      </c>
      <c r="F5" s="77" t="s">
        <v>113</v>
      </c>
      <c r="G5" s="77" t="s">
        <v>114</v>
      </c>
      <c r="H5" s="115" t="s">
        <v>115</v>
      </c>
      <c r="I5" s="77" t="s">
        <v>116</v>
      </c>
      <c r="J5" s="77" t="s">
        <v>117</v>
      </c>
      <c r="K5" s="77" t="s">
        <v>118</v>
      </c>
      <c r="L5" s="115" t="s">
        <v>119</v>
      </c>
      <c r="M5" s="76"/>
      <c r="N5" s="75"/>
      <c r="O5" s="76"/>
      <c r="P5" s="76"/>
    </row>
    <row r="6" spans="1:16" x14ac:dyDescent="0.25">
      <c r="A6" s="81" t="s">
        <v>120</v>
      </c>
      <c r="B6" s="76"/>
      <c r="C6" s="72"/>
      <c r="D6" s="76"/>
      <c r="E6" s="76"/>
      <c r="F6" s="76"/>
      <c r="G6" s="76"/>
      <c r="H6" s="76"/>
      <c r="I6" s="76"/>
      <c r="J6" s="76"/>
      <c r="K6" s="76"/>
      <c r="L6" s="76"/>
      <c r="M6" s="76"/>
      <c r="N6" s="75"/>
      <c r="O6" s="76"/>
      <c r="P6" s="76"/>
    </row>
    <row r="7" spans="1:16" x14ac:dyDescent="0.25">
      <c r="A7" s="81" t="s">
        <v>121</v>
      </c>
      <c r="B7" s="76">
        <v>3.8284839203675348E-2</v>
      </c>
      <c r="C7" s="72">
        <v>7.6569678407350697E-2</v>
      </c>
      <c r="D7" s="76">
        <v>0</v>
      </c>
      <c r="E7" s="76">
        <v>0.28713629402756508</v>
      </c>
      <c r="F7" s="76">
        <v>3.8284839203675348E-2</v>
      </c>
      <c r="G7" s="76">
        <v>0</v>
      </c>
      <c r="H7" s="76">
        <v>0</v>
      </c>
      <c r="I7" s="76">
        <v>3.8284839203675348E-2</v>
      </c>
      <c r="J7" s="76">
        <v>0</v>
      </c>
      <c r="K7" s="76">
        <v>0</v>
      </c>
      <c r="L7" s="76">
        <v>5.7427258805513019E-2</v>
      </c>
      <c r="M7" s="76"/>
      <c r="N7" s="75">
        <f>SUM(B7:L7)</f>
        <v>0.53598774885145484</v>
      </c>
      <c r="O7" s="76"/>
      <c r="P7" s="76"/>
    </row>
    <row r="8" spans="1:16" x14ac:dyDescent="0.25">
      <c r="A8" s="81" t="s">
        <v>122</v>
      </c>
      <c r="B8" s="76">
        <v>0</v>
      </c>
      <c r="C8" s="72">
        <v>0</v>
      </c>
      <c r="D8" s="76">
        <v>0</v>
      </c>
      <c r="E8" s="76">
        <v>0</v>
      </c>
      <c r="F8" s="76">
        <v>1.9142419601837671E-2</v>
      </c>
      <c r="G8" s="76">
        <v>0</v>
      </c>
      <c r="H8" s="76">
        <v>0</v>
      </c>
      <c r="I8" s="76">
        <v>0</v>
      </c>
      <c r="J8" s="76">
        <v>0</v>
      </c>
      <c r="K8" s="76">
        <v>0</v>
      </c>
      <c r="L8" s="76">
        <v>0</v>
      </c>
      <c r="M8" s="76"/>
      <c r="N8" s="75">
        <f t="shared" ref="N8:N49" si="1">SUM(B8:L8)</f>
        <v>1.9142419601837671E-2</v>
      </c>
      <c r="O8" s="76"/>
      <c r="P8" s="76"/>
    </row>
    <row r="9" spans="1:16" x14ac:dyDescent="0.25">
      <c r="A9" s="81" t="s">
        <v>123</v>
      </c>
      <c r="B9" s="76">
        <v>0</v>
      </c>
      <c r="C9" s="72">
        <v>1.9142419601837671E-2</v>
      </c>
      <c r="D9" s="76">
        <v>0</v>
      </c>
      <c r="E9" s="76">
        <v>0</v>
      </c>
      <c r="F9" s="76">
        <v>0</v>
      </c>
      <c r="G9" s="76">
        <v>0</v>
      </c>
      <c r="H9" s="76">
        <v>0.13399693721286371</v>
      </c>
      <c r="I9" s="76">
        <v>0</v>
      </c>
      <c r="J9" s="76">
        <v>0</v>
      </c>
      <c r="K9" s="76">
        <v>0</v>
      </c>
      <c r="L9" s="76">
        <v>0</v>
      </c>
      <c r="M9" s="76"/>
      <c r="N9" s="75">
        <f t="shared" si="1"/>
        <v>0.15313935681470137</v>
      </c>
      <c r="O9" s="76"/>
      <c r="P9" s="76"/>
    </row>
    <row r="10" spans="1:16" x14ac:dyDescent="0.25">
      <c r="A10" s="81" t="s">
        <v>124</v>
      </c>
      <c r="B10" s="76">
        <v>0</v>
      </c>
      <c r="C10" s="72">
        <v>0</v>
      </c>
      <c r="D10" s="76">
        <v>0</v>
      </c>
      <c r="E10" s="76">
        <v>0</v>
      </c>
      <c r="F10" s="76">
        <v>0</v>
      </c>
      <c r="G10" s="76">
        <v>0</v>
      </c>
      <c r="H10" s="76">
        <v>1.9142419601837671E-2</v>
      </c>
      <c r="I10" s="76">
        <v>0</v>
      </c>
      <c r="J10" s="76">
        <v>0</v>
      </c>
      <c r="K10" s="76">
        <v>0</v>
      </c>
      <c r="L10" s="76">
        <v>0</v>
      </c>
      <c r="M10" s="76"/>
      <c r="N10" s="75">
        <f t="shared" si="1"/>
        <v>1.9142419601837671E-2</v>
      </c>
      <c r="O10" s="76"/>
      <c r="P10" s="76"/>
    </row>
    <row r="11" spans="1:16" x14ac:dyDescent="0.25">
      <c r="A11" s="81" t="s">
        <v>125</v>
      </c>
      <c r="B11" s="76">
        <v>0</v>
      </c>
      <c r="C11" s="72">
        <v>3.8284839203675348E-2</v>
      </c>
      <c r="D11" s="76">
        <v>0</v>
      </c>
      <c r="E11" s="76">
        <v>0</v>
      </c>
      <c r="F11" s="76">
        <v>0.84226646248085757</v>
      </c>
      <c r="G11" s="76">
        <v>1.9142419601837671E-2</v>
      </c>
      <c r="H11" s="76">
        <v>0</v>
      </c>
      <c r="I11" s="76">
        <v>0</v>
      </c>
      <c r="J11" s="76">
        <v>0</v>
      </c>
      <c r="K11" s="76">
        <v>5.7427258805513019E-2</v>
      </c>
      <c r="L11" s="76">
        <v>5.7427258805513019E-2</v>
      </c>
      <c r="M11" s="76"/>
      <c r="N11" s="75">
        <f t="shared" si="1"/>
        <v>1.0145482388973965</v>
      </c>
      <c r="O11" s="76"/>
      <c r="P11" s="76"/>
    </row>
    <row r="12" spans="1:16" x14ac:dyDescent="0.25">
      <c r="A12" s="81" t="s">
        <v>126</v>
      </c>
      <c r="B12" s="76">
        <v>0</v>
      </c>
      <c r="C12" s="72">
        <v>0</v>
      </c>
      <c r="D12" s="76">
        <v>0</v>
      </c>
      <c r="E12" s="76">
        <v>0</v>
      </c>
      <c r="F12" s="76">
        <v>1.9142419601837671E-2</v>
      </c>
      <c r="G12" s="76">
        <v>0</v>
      </c>
      <c r="H12" s="76">
        <v>0</v>
      </c>
      <c r="I12" s="76">
        <v>0</v>
      </c>
      <c r="J12" s="76">
        <v>0</v>
      </c>
      <c r="K12" s="76">
        <v>0</v>
      </c>
      <c r="L12" s="76">
        <v>0</v>
      </c>
      <c r="M12" s="76"/>
      <c r="N12" s="75">
        <f t="shared" si="1"/>
        <v>1.9142419601837671E-2</v>
      </c>
      <c r="O12" s="76"/>
      <c r="P12" s="76"/>
    </row>
    <row r="13" spans="1:16" x14ac:dyDescent="0.25">
      <c r="A13" s="81" t="s">
        <v>127</v>
      </c>
      <c r="B13" s="76">
        <v>0</v>
      </c>
      <c r="C13" s="72">
        <v>0</v>
      </c>
      <c r="D13" s="76">
        <v>0</v>
      </c>
      <c r="E13" s="76">
        <v>0</v>
      </c>
      <c r="F13" s="76">
        <v>0</v>
      </c>
      <c r="G13" s="76">
        <v>0</v>
      </c>
      <c r="H13" s="76">
        <v>3.8284839203675348E-2</v>
      </c>
      <c r="I13" s="76">
        <v>0</v>
      </c>
      <c r="J13" s="76">
        <v>0</v>
      </c>
      <c r="K13" s="76">
        <v>0</v>
      </c>
      <c r="L13" s="76">
        <v>0</v>
      </c>
      <c r="M13" s="76"/>
      <c r="N13" s="75">
        <f t="shared" si="1"/>
        <v>3.8284839203675348E-2</v>
      </c>
      <c r="O13" s="76"/>
      <c r="P13" s="76"/>
    </row>
    <row r="14" spans="1:16" x14ac:dyDescent="0.25">
      <c r="A14" s="81" t="s">
        <v>128</v>
      </c>
      <c r="B14" s="76">
        <v>0</v>
      </c>
      <c r="C14" s="72">
        <v>0</v>
      </c>
      <c r="D14" s="76">
        <v>0</v>
      </c>
      <c r="E14" s="76">
        <v>0</v>
      </c>
      <c r="F14" s="76">
        <v>1.9142419601837671E-2</v>
      </c>
      <c r="G14" s="76">
        <v>0</v>
      </c>
      <c r="H14" s="76">
        <v>0.15313935681470139</v>
      </c>
      <c r="I14" s="76">
        <v>0</v>
      </c>
      <c r="J14" s="76">
        <v>0</v>
      </c>
      <c r="K14" s="76">
        <v>0</v>
      </c>
      <c r="L14" s="76">
        <v>1.9142419601837671E-2</v>
      </c>
      <c r="M14" s="76"/>
      <c r="N14" s="75">
        <f t="shared" si="1"/>
        <v>0.19142419601837674</v>
      </c>
      <c r="O14" s="76"/>
      <c r="P14" s="76"/>
    </row>
    <row r="15" spans="1:16" x14ac:dyDescent="0.25">
      <c r="A15" s="81" t="s">
        <v>129</v>
      </c>
      <c r="B15" s="76">
        <v>0</v>
      </c>
      <c r="C15" s="72">
        <v>0</v>
      </c>
      <c r="D15" s="76">
        <v>0</v>
      </c>
      <c r="E15" s="76">
        <v>0</v>
      </c>
      <c r="F15" s="76">
        <v>1.9142419601837671E-2</v>
      </c>
      <c r="G15" s="76">
        <v>0</v>
      </c>
      <c r="H15" s="76">
        <v>0</v>
      </c>
      <c r="I15" s="76">
        <v>0</v>
      </c>
      <c r="J15" s="76">
        <v>0</v>
      </c>
      <c r="K15" s="76">
        <v>0</v>
      </c>
      <c r="L15" s="76">
        <v>0</v>
      </c>
      <c r="M15" s="76"/>
      <c r="N15" s="75">
        <f t="shared" si="1"/>
        <v>1.9142419601837671E-2</v>
      </c>
      <c r="O15" s="76"/>
      <c r="P15" s="76"/>
    </row>
    <row r="16" spans="1:16" x14ac:dyDescent="0.25">
      <c r="A16" s="81" t="s">
        <v>130</v>
      </c>
      <c r="B16" s="76">
        <v>0</v>
      </c>
      <c r="C16" s="72">
        <v>0.15313935681470139</v>
      </c>
      <c r="D16" s="76">
        <v>0</v>
      </c>
      <c r="E16" s="76">
        <v>0</v>
      </c>
      <c r="F16" s="76">
        <v>0.57427258805513015</v>
      </c>
      <c r="G16" s="76">
        <v>0</v>
      </c>
      <c r="H16" s="76">
        <v>1.9142419601837671E-2</v>
      </c>
      <c r="I16" s="76">
        <v>0</v>
      </c>
      <c r="J16" s="76">
        <v>0</v>
      </c>
      <c r="K16" s="76">
        <v>0</v>
      </c>
      <c r="L16" s="76">
        <v>0.32542113323124039</v>
      </c>
      <c r="M16" s="76"/>
      <c r="N16" s="75">
        <f t="shared" si="1"/>
        <v>1.0719754977029097</v>
      </c>
      <c r="O16" s="76"/>
      <c r="P16" s="76"/>
    </row>
    <row r="17" spans="1:16" x14ac:dyDescent="0.25">
      <c r="A17" s="81" t="s">
        <v>131</v>
      </c>
      <c r="B17" s="76">
        <v>1.9142419601837671E-2</v>
      </c>
      <c r="C17" s="72">
        <v>0</v>
      </c>
      <c r="D17" s="76">
        <v>0</v>
      </c>
      <c r="E17" s="76">
        <v>0</v>
      </c>
      <c r="F17" s="76">
        <v>0.17228177641653911</v>
      </c>
      <c r="G17" s="76">
        <v>7.6569678407350697E-2</v>
      </c>
      <c r="H17" s="76">
        <v>1.9142419601837671E-2</v>
      </c>
      <c r="I17" s="76">
        <v>0</v>
      </c>
      <c r="J17" s="76">
        <v>0</v>
      </c>
      <c r="K17" s="76">
        <v>7.6569678407350697E-2</v>
      </c>
      <c r="L17" s="76">
        <v>0</v>
      </c>
      <c r="M17" s="76"/>
      <c r="N17" s="75">
        <f t="shared" si="1"/>
        <v>0.36370597243491581</v>
      </c>
      <c r="O17" s="76"/>
      <c r="P17" s="76"/>
    </row>
    <row r="18" spans="1:16" x14ac:dyDescent="0.25">
      <c r="A18" s="81" t="s">
        <v>132</v>
      </c>
      <c r="B18" s="76">
        <v>0</v>
      </c>
      <c r="C18" s="72">
        <v>0</v>
      </c>
      <c r="D18" s="76">
        <v>0</v>
      </c>
      <c r="E18" s="76">
        <v>0</v>
      </c>
      <c r="F18" s="76">
        <v>3.8284839203675348E-2</v>
      </c>
      <c r="G18" s="76">
        <v>0</v>
      </c>
      <c r="H18" s="76">
        <v>0</v>
      </c>
      <c r="I18" s="76">
        <v>0</v>
      </c>
      <c r="J18" s="76">
        <v>0</v>
      </c>
      <c r="K18" s="76">
        <v>0</v>
      </c>
      <c r="L18" s="76">
        <v>0</v>
      </c>
      <c r="M18" s="76"/>
      <c r="N18" s="75">
        <f t="shared" si="1"/>
        <v>3.8284839203675348E-2</v>
      </c>
      <c r="O18" s="76"/>
      <c r="P18" s="76"/>
    </row>
    <row r="19" spans="1:16" x14ac:dyDescent="0.25">
      <c r="A19" s="81" t="s">
        <v>133</v>
      </c>
      <c r="B19" s="76">
        <v>0</v>
      </c>
      <c r="C19" s="72">
        <v>1.9142419601837671E-2</v>
      </c>
      <c r="D19" s="76">
        <v>0</v>
      </c>
      <c r="E19" s="76">
        <v>0</v>
      </c>
      <c r="F19" s="76">
        <v>3.8284839203675348E-2</v>
      </c>
      <c r="G19" s="76">
        <v>0</v>
      </c>
      <c r="H19" s="76">
        <v>3.8284839203675348E-2</v>
      </c>
      <c r="I19" s="76">
        <v>0</v>
      </c>
      <c r="J19" s="76">
        <v>0</v>
      </c>
      <c r="K19" s="76">
        <v>0</v>
      </c>
      <c r="L19" s="76">
        <v>1.9142419601837671E-2</v>
      </c>
      <c r="M19" s="76"/>
      <c r="N19" s="75">
        <f t="shared" si="1"/>
        <v>0.11485451761102604</v>
      </c>
      <c r="O19" s="76"/>
      <c r="P19" s="76"/>
    </row>
    <row r="20" spans="1:16" x14ac:dyDescent="0.25">
      <c r="A20" s="81" t="s">
        <v>134</v>
      </c>
      <c r="B20" s="76">
        <v>0</v>
      </c>
      <c r="C20" s="72">
        <v>0</v>
      </c>
      <c r="D20" s="76">
        <v>0</v>
      </c>
      <c r="E20" s="76">
        <v>0</v>
      </c>
      <c r="F20" s="76">
        <v>3.8284839203675348E-2</v>
      </c>
      <c r="G20" s="76">
        <v>0</v>
      </c>
      <c r="H20" s="76">
        <v>0</v>
      </c>
      <c r="I20" s="76">
        <v>0</v>
      </c>
      <c r="J20" s="76">
        <v>0</v>
      </c>
      <c r="K20" s="76">
        <v>0</v>
      </c>
      <c r="L20" s="76">
        <v>3.8284839203675348E-2</v>
      </c>
      <c r="M20" s="76"/>
      <c r="N20" s="75">
        <f t="shared" si="1"/>
        <v>7.6569678407350697E-2</v>
      </c>
      <c r="O20" s="76"/>
      <c r="P20" s="76"/>
    </row>
    <row r="21" spans="1:16" x14ac:dyDescent="0.25">
      <c r="A21" s="81" t="s">
        <v>135</v>
      </c>
      <c r="B21" s="76">
        <v>0</v>
      </c>
      <c r="C21" s="72">
        <v>0</v>
      </c>
      <c r="D21" s="76">
        <v>0</v>
      </c>
      <c r="E21" s="76">
        <v>0</v>
      </c>
      <c r="F21" s="76">
        <v>0</v>
      </c>
      <c r="G21" s="76">
        <v>0</v>
      </c>
      <c r="H21" s="76">
        <v>1.9142419601837671E-2</v>
      </c>
      <c r="I21" s="76">
        <v>0</v>
      </c>
      <c r="J21" s="76">
        <v>0</v>
      </c>
      <c r="K21" s="76">
        <v>0</v>
      </c>
      <c r="L21" s="76">
        <v>0</v>
      </c>
      <c r="M21" s="76"/>
      <c r="N21" s="75">
        <f t="shared" si="1"/>
        <v>1.9142419601837671E-2</v>
      </c>
      <c r="O21" s="76"/>
      <c r="P21" s="76"/>
    </row>
    <row r="22" spans="1:16" x14ac:dyDescent="0.25">
      <c r="A22" s="110" t="s">
        <v>136</v>
      </c>
      <c r="B22" s="76">
        <v>1.9142419601837671E-2</v>
      </c>
      <c r="C22" s="112">
        <v>0.59341500765696786</v>
      </c>
      <c r="D22" s="76">
        <v>0</v>
      </c>
      <c r="E22" s="76">
        <v>0</v>
      </c>
      <c r="F22" s="76">
        <v>0.4402756508422665</v>
      </c>
      <c r="G22" s="76">
        <v>0.15313935681470139</v>
      </c>
      <c r="H22" s="114">
        <v>5.6470137825421132</v>
      </c>
      <c r="I22" s="76">
        <v>0</v>
      </c>
      <c r="J22" s="76">
        <v>0</v>
      </c>
      <c r="K22" s="76">
        <v>0.13399693721286371</v>
      </c>
      <c r="L22" s="76">
        <v>1.7228177641653899</v>
      </c>
      <c r="M22" s="76"/>
      <c r="N22" s="75">
        <f t="shared" si="1"/>
        <v>8.7098009188361409</v>
      </c>
      <c r="O22" s="76"/>
      <c r="P22" s="76"/>
    </row>
    <row r="23" spans="1:16" x14ac:dyDescent="0.25">
      <c r="A23" s="81" t="s">
        <v>137</v>
      </c>
      <c r="B23" s="76">
        <v>0</v>
      </c>
      <c r="C23" s="72">
        <v>1.9142419601837671E-2</v>
      </c>
      <c r="D23" s="76">
        <v>0</v>
      </c>
      <c r="E23" s="76">
        <v>1.9142419601837671E-2</v>
      </c>
      <c r="F23" s="76">
        <v>3.8284839203675348E-2</v>
      </c>
      <c r="G23" s="76">
        <v>0</v>
      </c>
      <c r="H23" s="76">
        <v>0.74655436447166923</v>
      </c>
      <c r="I23" s="76">
        <v>0</v>
      </c>
      <c r="J23" s="76">
        <v>0</v>
      </c>
      <c r="K23" s="76">
        <v>0</v>
      </c>
      <c r="L23" s="76">
        <v>1.9142419601837671E-2</v>
      </c>
      <c r="M23" s="76"/>
      <c r="N23" s="75">
        <f t="shared" si="1"/>
        <v>0.84226646248085757</v>
      </c>
      <c r="O23" s="76"/>
      <c r="P23" s="76"/>
    </row>
    <row r="24" spans="1:16" x14ac:dyDescent="0.25">
      <c r="A24" s="81" t="s">
        <v>138</v>
      </c>
      <c r="B24" s="76">
        <v>0</v>
      </c>
      <c r="C24" s="72">
        <v>0.13399693721286371</v>
      </c>
      <c r="D24" s="76">
        <v>0</v>
      </c>
      <c r="E24" s="76">
        <v>1.9142419601837671E-2</v>
      </c>
      <c r="F24" s="76">
        <v>0.28713629402756508</v>
      </c>
      <c r="G24" s="76">
        <v>0.19142419601837671</v>
      </c>
      <c r="H24" s="76">
        <v>9.5712098009188368E-2</v>
      </c>
      <c r="I24" s="76">
        <v>0</v>
      </c>
      <c r="J24" s="76">
        <v>0</v>
      </c>
      <c r="K24" s="76">
        <v>0.17228177641653911</v>
      </c>
      <c r="L24" s="76">
        <v>3.8284839203675348E-2</v>
      </c>
      <c r="M24" s="76"/>
      <c r="N24" s="75">
        <f t="shared" si="1"/>
        <v>0.93797856049004591</v>
      </c>
      <c r="O24" s="76"/>
      <c r="P24" s="76"/>
    </row>
    <row r="25" spans="1:16" x14ac:dyDescent="0.25">
      <c r="A25" s="81" t="s">
        <v>139</v>
      </c>
      <c r="B25" s="76">
        <v>0</v>
      </c>
      <c r="C25" s="72">
        <v>0</v>
      </c>
      <c r="D25" s="76">
        <v>0</v>
      </c>
      <c r="E25" s="76">
        <v>0</v>
      </c>
      <c r="F25" s="76">
        <v>0.17228177641653911</v>
      </c>
      <c r="G25" s="76">
        <v>1.9142419601837671E-2</v>
      </c>
      <c r="H25" s="76">
        <v>0</v>
      </c>
      <c r="I25" s="76">
        <v>0</v>
      </c>
      <c r="J25" s="76">
        <v>0</v>
      </c>
      <c r="K25" s="76">
        <v>0</v>
      </c>
      <c r="L25" s="76">
        <v>0</v>
      </c>
      <c r="M25" s="76"/>
      <c r="N25" s="75">
        <f t="shared" si="1"/>
        <v>0.19142419601837679</v>
      </c>
      <c r="O25" s="76"/>
      <c r="P25" s="76"/>
    </row>
    <row r="26" spans="1:16" x14ac:dyDescent="0.25">
      <c r="A26" s="81" t="s">
        <v>140</v>
      </c>
      <c r="B26" s="76">
        <v>0</v>
      </c>
      <c r="C26" s="72">
        <v>0</v>
      </c>
      <c r="D26" s="76">
        <v>0</v>
      </c>
      <c r="E26" s="76">
        <v>0</v>
      </c>
      <c r="F26" s="76">
        <v>3.8284839203675348E-2</v>
      </c>
      <c r="G26" s="76">
        <v>0</v>
      </c>
      <c r="H26" s="76">
        <v>0</v>
      </c>
      <c r="I26" s="76">
        <v>0</v>
      </c>
      <c r="J26" s="76">
        <v>0</v>
      </c>
      <c r="K26" s="76">
        <v>0</v>
      </c>
      <c r="L26" s="76">
        <v>0</v>
      </c>
      <c r="M26" s="76"/>
      <c r="N26" s="75">
        <f t="shared" si="1"/>
        <v>3.8284839203675348E-2</v>
      </c>
      <c r="O26" s="76"/>
      <c r="P26" s="76"/>
    </row>
    <row r="27" spans="1:16" x14ac:dyDescent="0.25">
      <c r="A27" s="81" t="s">
        <v>141</v>
      </c>
      <c r="B27" s="76">
        <v>0</v>
      </c>
      <c r="C27" s="72">
        <v>0</v>
      </c>
      <c r="D27" s="76">
        <v>0</v>
      </c>
      <c r="E27" s="76">
        <v>0</v>
      </c>
      <c r="F27" s="76">
        <v>3.8284839203675348E-2</v>
      </c>
      <c r="G27" s="76">
        <v>0</v>
      </c>
      <c r="H27" s="76">
        <v>0</v>
      </c>
      <c r="I27" s="76">
        <v>0</v>
      </c>
      <c r="J27" s="76">
        <v>0</v>
      </c>
      <c r="K27" s="76">
        <v>0</v>
      </c>
      <c r="L27" s="76">
        <v>0</v>
      </c>
      <c r="M27" s="76"/>
      <c r="N27" s="75">
        <f t="shared" si="1"/>
        <v>3.8284839203675348E-2</v>
      </c>
      <c r="O27" s="76"/>
      <c r="P27" s="76"/>
    </row>
    <row r="28" spans="1:16" x14ac:dyDescent="0.25">
      <c r="A28" s="81" t="s">
        <v>142</v>
      </c>
      <c r="B28" s="76">
        <v>1.9142419601837671E-2</v>
      </c>
      <c r="C28" s="72">
        <v>0</v>
      </c>
      <c r="D28" s="76">
        <v>0</v>
      </c>
      <c r="E28" s="76">
        <v>0</v>
      </c>
      <c r="F28" s="76">
        <v>0</v>
      </c>
      <c r="G28" s="76">
        <v>0</v>
      </c>
      <c r="H28" s="76">
        <v>0</v>
      </c>
      <c r="I28" s="76">
        <v>0</v>
      </c>
      <c r="J28" s="76">
        <v>0</v>
      </c>
      <c r="K28" s="76">
        <v>0</v>
      </c>
      <c r="L28" s="76">
        <v>0</v>
      </c>
      <c r="M28" s="76"/>
      <c r="N28" s="75">
        <f t="shared" si="1"/>
        <v>1.9142419601837671E-2</v>
      </c>
      <c r="O28" s="76"/>
      <c r="P28" s="76"/>
    </row>
    <row r="29" spans="1:16" x14ac:dyDescent="0.25">
      <c r="A29" s="81" t="s">
        <v>143</v>
      </c>
      <c r="B29" s="76">
        <v>0</v>
      </c>
      <c r="C29" s="72">
        <v>0</v>
      </c>
      <c r="D29" s="76">
        <v>0</v>
      </c>
      <c r="E29" s="76">
        <v>0</v>
      </c>
      <c r="F29" s="76">
        <v>0</v>
      </c>
      <c r="G29" s="76">
        <v>1.9142419601837671E-2</v>
      </c>
      <c r="H29" s="76">
        <v>0.6891271056661562</v>
      </c>
      <c r="I29" s="76">
        <v>0</v>
      </c>
      <c r="J29" s="76">
        <v>0</v>
      </c>
      <c r="K29" s="76">
        <v>7.6569678407350697E-2</v>
      </c>
      <c r="L29" s="76">
        <v>0</v>
      </c>
      <c r="M29" s="76"/>
      <c r="N29" s="75">
        <f t="shared" si="1"/>
        <v>0.78483920367534465</v>
      </c>
      <c r="O29" s="76"/>
      <c r="P29" s="76"/>
    </row>
    <row r="30" spans="1:16" x14ac:dyDescent="0.25">
      <c r="A30" s="81" t="s">
        <v>144</v>
      </c>
      <c r="B30" s="76">
        <v>0</v>
      </c>
      <c r="C30" s="72">
        <v>7.6569678407350697E-2</v>
      </c>
      <c r="D30" s="76">
        <v>0</v>
      </c>
      <c r="E30" s="76">
        <v>0</v>
      </c>
      <c r="F30" s="76">
        <v>0</v>
      </c>
      <c r="G30" s="76">
        <v>3.8284839203675348E-2</v>
      </c>
      <c r="H30" s="76">
        <v>0.55513016845329255</v>
      </c>
      <c r="I30" s="76">
        <v>0</v>
      </c>
      <c r="J30" s="76">
        <v>0</v>
      </c>
      <c r="K30" s="76">
        <v>1.9142419601837671E-2</v>
      </c>
      <c r="L30" s="76">
        <v>0.38284839203675353</v>
      </c>
      <c r="M30" s="76"/>
      <c r="N30" s="75">
        <f t="shared" si="1"/>
        <v>1.0719754977029099</v>
      </c>
      <c r="O30" s="76"/>
      <c r="P30" s="76"/>
    </row>
    <row r="31" spans="1:16" x14ac:dyDescent="0.25">
      <c r="A31" s="81" t="s">
        <v>145</v>
      </c>
      <c r="B31" s="76">
        <v>0</v>
      </c>
      <c r="C31" s="72">
        <v>0</v>
      </c>
      <c r="D31" s="76">
        <v>0</v>
      </c>
      <c r="E31" s="76">
        <v>0</v>
      </c>
      <c r="F31" s="76">
        <v>0</v>
      </c>
      <c r="G31" s="76">
        <v>0</v>
      </c>
      <c r="H31" s="76">
        <v>0</v>
      </c>
      <c r="I31" s="76">
        <v>0</v>
      </c>
      <c r="J31" s="76">
        <v>0</v>
      </c>
      <c r="K31" s="76">
        <v>1.9142419601837671E-2</v>
      </c>
      <c r="L31" s="76">
        <v>0</v>
      </c>
      <c r="M31" s="76"/>
      <c r="N31" s="75">
        <f t="shared" si="1"/>
        <v>1.9142419601837671E-2</v>
      </c>
      <c r="O31" s="76"/>
      <c r="P31" s="76"/>
    </row>
    <row r="32" spans="1:16" x14ac:dyDescent="0.25">
      <c r="A32" s="81" t="s">
        <v>146</v>
      </c>
      <c r="B32" s="76">
        <v>0</v>
      </c>
      <c r="C32" s="72">
        <v>0</v>
      </c>
      <c r="D32" s="76">
        <v>1.9142419601837671E-2</v>
      </c>
      <c r="E32" s="76">
        <v>0</v>
      </c>
      <c r="F32" s="76">
        <v>3.8284839203675348E-2</v>
      </c>
      <c r="G32" s="76">
        <v>0</v>
      </c>
      <c r="H32" s="76">
        <v>0.4402756508422665</v>
      </c>
      <c r="I32" s="76">
        <v>0</v>
      </c>
      <c r="J32" s="76">
        <v>0</v>
      </c>
      <c r="K32" s="76">
        <v>0.66998468606431849</v>
      </c>
      <c r="L32" s="76">
        <v>0</v>
      </c>
      <c r="M32" s="76"/>
      <c r="N32" s="75">
        <f t="shared" si="1"/>
        <v>1.167687595712098</v>
      </c>
      <c r="O32" s="76"/>
      <c r="P32" s="76"/>
    </row>
    <row r="33" spans="1:16" x14ac:dyDescent="0.25">
      <c r="A33" s="81" t="s">
        <v>147</v>
      </c>
      <c r="B33" s="76">
        <v>9.5712098009188368E-2</v>
      </c>
      <c r="C33" s="72">
        <v>0.99540581929555894</v>
      </c>
      <c r="D33" s="76">
        <v>0</v>
      </c>
      <c r="E33" s="76">
        <v>1.9142419601837671E-2</v>
      </c>
      <c r="F33" s="76">
        <v>0.26799387442572742</v>
      </c>
      <c r="G33" s="76">
        <v>5.7427258805513019E-2</v>
      </c>
      <c r="H33" s="76">
        <v>1.9142419601837671E-2</v>
      </c>
      <c r="I33" s="76">
        <v>0</v>
      </c>
      <c r="J33" s="76">
        <v>0</v>
      </c>
      <c r="K33" s="76">
        <v>9.5712098009188368E-2</v>
      </c>
      <c r="L33" s="76">
        <v>1.9525267993874429</v>
      </c>
      <c r="M33" s="76"/>
      <c r="N33" s="75">
        <f t="shared" si="1"/>
        <v>3.5030627871362947</v>
      </c>
      <c r="O33" s="76"/>
      <c r="P33" s="76"/>
    </row>
    <row r="34" spans="1:16" x14ac:dyDescent="0.25">
      <c r="A34" s="110" t="s">
        <v>148</v>
      </c>
      <c r="B34" s="72">
        <v>0.2297090352220521</v>
      </c>
      <c r="C34" s="111">
        <v>1.8568147013782541</v>
      </c>
      <c r="D34" s="78">
        <v>0</v>
      </c>
      <c r="E34" s="78">
        <v>0</v>
      </c>
      <c r="F34" s="78">
        <v>2.297090352220521</v>
      </c>
      <c r="G34" s="78">
        <v>0.93797856049004591</v>
      </c>
      <c r="H34" s="111">
        <v>0.114854517611026</v>
      </c>
      <c r="I34" s="78">
        <v>0</v>
      </c>
      <c r="J34" s="78">
        <v>1.9142419601837671E-2</v>
      </c>
      <c r="K34" s="78">
        <v>0.51684532924961712</v>
      </c>
      <c r="L34" s="111">
        <v>8.2312404287901977</v>
      </c>
      <c r="M34" s="72"/>
      <c r="N34" s="75">
        <f t="shared" si="1"/>
        <v>14.203675344563552</v>
      </c>
      <c r="O34" s="72"/>
      <c r="P34" s="112">
        <f>L34+H34+C34</f>
        <v>10.202909647779478</v>
      </c>
    </row>
    <row r="35" spans="1:16" x14ac:dyDescent="0.25">
      <c r="A35" s="81" t="s">
        <v>149</v>
      </c>
      <c r="B35" s="72">
        <v>1.9142419601837671E-2</v>
      </c>
      <c r="C35" s="78">
        <v>1.2442572741194491</v>
      </c>
      <c r="D35" s="78">
        <v>0</v>
      </c>
      <c r="E35" s="78">
        <v>0</v>
      </c>
      <c r="F35" s="78">
        <v>0.32542113323124039</v>
      </c>
      <c r="G35" s="78">
        <v>7.6569678407350697E-2</v>
      </c>
      <c r="H35" s="78">
        <v>0</v>
      </c>
      <c r="I35" s="78">
        <v>0</v>
      </c>
      <c r="J35" s="78">
        <v>0</v>
      </c>
      <c r="K35" s="78">
        <v>0</v>
      </c>
      <c r="L35" s="78">
        <v>0.86140888208269517</v>
      </c>
      <c r="M35" s="72"/>
      <c r="N35" s="75">
        <f t="shared" si="1"/>
        <v>2.5267993874425732</v>
      </c>
      <c r="O35" s="72"/>
      <c r="P35" s="72"/>
    </row>
    <row r="36" spans="1:16" x14ac:dyDescent="0.25">
      <c r="A36" s="110" t="s">
        <v>150</v>
      </c>
      <c r="B36" s="72">
        <v>0.28713629402756508</v>
      </c>
      <c r="C36" s="111">
        <v>11.98315467075038</v>
      </c>
      <c r="D36" s="78">
        <v>0</v>
      </c>
      <c r="E36" s="78">
        <v>0</v>
      </c>
      <c r="F36" s="78">
        <v>3.6179173047473201</v>
      </c>
      <c r="G36" s="78">
        <v>0.8996937212863706</v>
      </c>
      <c r="H36" s="111">
        <v>0.80398162327718226</v>
      </c>
      <c r="I36" s="78">
        <v>0</v>
      </c>
      <c r="J36" s="78">
        <v>0</v>
      </c>
      <c r="K36" s="78">
        <v>0.24885145482388971</v>
      </c>
      <c r="L36" s="111">
        <v>20.80781010719755</v>
      </c>
      <c r="M36" s="72"/>
      <c r="N36" s="75">
        <f>SUM(B36:L36)</f>
        <v>38.648545176110261</v>
      </c>
      <c r="O36" s="72"/>
      <c r="P36" s="112">
        <f>L36+H36+C36</f>
        <v>33.594946401225116</v>
      </c>
    </row>
    <row r="37" spans="1:16" x14ac:dyDescent="0.25">
      <c r="A37" s="81" t="s">
        <v>151</v>
      </c>
      <c r="B37" s="76">
        <v>0</v>
      </c>
      <c r="C37" s="78">
        <v>0</v>
      </c>
      <c r="D37" s="79">
        <v>0</v>
      </c>
      <c r="E37" s="79">
        <v>0</v>
      </c>
      <c r="F37" s="79">
        <v>0.28713629402756508</v>
      </c>
      <c r="G37" s="79">
        <v>0</v>
      </c>
      <c r="H37" s="79">
        <v>0</v>
      </c>
      <c r="I37" s="79">
        <v>0</v>
      </c>
      <c r="J37" s="79">
        <v>0</v>
      </c>
      <c r="K37" s="79">
        <v>0.66998468606431849</v>
      </c>
      <c r="L37" s="79">
        <v>1.9142419601837671E-2</v>
      </c>
      <c r="M37" s="76"/>
      <c r="N37" s="75">
        <f t="shared" si="1"/>
        <v>0.97626339969372133</v>
      </c>
      <c r="O37" s="76"/>
      <c r="P37" s="76"/>
    </row>
    <row r="38" spans="1:16" x14ac:dyDescent="0.25">
      <c r="A38" s="81" t="s">
        <v>152</v>
      </c>
      <c r="B38" s="76">
        <v>7.6569678407350697E-2</v>
      </c>
      <c r="C38" s="78">
        <v>1.89509954058193</v>
      </c>
      <c r="D38" s="79">
        <v>0</v>
      </c>
      <c r="E38" s="79">
        <v>0</v>
      </c>
      <c r="F38" s="79">
        <v>1.9142419601837671E-2</v>
      </c>
      <c r="G38" s="79">
        <v>0.17228177641653911</v>
      </c>
      <c r="H38" s="79">
        <v>7.4464012251148546</v>
      </c>
      <c r="I38" s="79">
        <v>0</v>
      </c>
      <c r="J38" s="79">
        <v>0</v>
      </c>
      <c r="K38" s="79">
        <v>0.28713629402756508</v>
      </c>
      <c r="L38" s="79">
        <v>5.9724349157733538</v>
      </c>
      <c r="M38" s="76"/>
      <c r="N38" s="75">
        <f t="shared" si="1"/>
        <v>15.869065849923432</v>
      </c>
      <c r="O38" s="76"/>
      <c r="P38" s="76"/>
    </row>
    <row r="39" spans="1:16" x14ac:dyDescent="0.25">
      <c r="A39" s="81" t="s">
        <v>114</v>
      </c>
      <c r="B39" s="76">
        <v>1.9142419601837671E-2</v>
      </c>
      <c r="C39" s="78">
        <v>0.13399693721286371</v>
      </c>
      <c r="D39" s="79">
        <v>0</v>
      </c>
      <c r="E39" s="79">
        <v>0</v>
      </c>
      <c r="F39" s="79">
        <v>9.5712098009188368E-2</v>
      </c>
      <c r="G39" s="79">
        <v>0.72741194486983152</v>
      </c>
      <c r="H39" s="79">
        <v>0</v>
      </c>
      <c r="I39" s="79">
        <v>0</v>
      </c>
      <c r="J39" s="79">
        <v>0</v>
      </c>
      <c r="K39" s="79">
        <v>0.55513016845329255</v>
      </c>
      <c r="L39" s="79">
        <v>0.2297090352220521</v>
      </c>
      <c r="M39" s="76"/>
      <c r="N39" s="75">
        <f t="shared" si="1"/>
        <v>1.761102603369066</v>
      </c>
      <c r="O39" s="76"/>
      <c r="P39" s="76"/>
    </row>
    <row r="40" spans="1:16" x14ac:dyDescent="0.25">
      <c r="A40" s="81" t="s">
        <v>153</v>
      </c>
      <c r="B40" s="76">
        <v>0</v>
      </c>
      <c r="C40" s="78">
        <v>0</v>
      </c>
      <c r="D40" s="79">
        <v>0</v>
      </c>
      <c r="E40" s="79">
        <v>0</v>
      </c>
      <c r="F40" s="79">
        <v>0</v>
      </c>
      <c r="G40" s="79">
        <v>0</v>
      </c>
      <c r="H40" s="79">
        <v>5.7427258805513019E-2</v>
      </c>
      <c r="I40" s="79">
        <v>0</v>
      </c>
      <c r="J40" s="79">
        <v>0</v>
      </c>
      <c r="K40" s="79">
        <v>1.9142419601837671E-2</v>
      </c>
      <c r="L40" s="79">
        <v>1.9142419601837671E-2</v>
      </c>
      <c r="M40" s="76"/>
      <c r="N40" s="75">
        <f t="shared" si="1"/>
        <v>9.5712098009188354E-2</v>
      </c>
      <c r="O40" s="76"/>
      <c r="P40" s="76"/>
    </row>
    <row r="41" spans="1:16" x14ac:dyDescent="0.25">
      <c r="A41" s="81" t="s">
        <v>154</v>
      </c>
      <c r="B41" s="76">
        <v>1.9142419601837671E-2</v>
      </c>
      <c r="C41" s="72">
        <v>0</v>
      </c>
      <c r="D41" s="76">
        <v>0</v>
      </c>
      <c r="E41" s="76">
        <v>0</v>
      </c>
      <c r="F41" s="76">
        <v>0.24885145482388971</v>
      </c>
      <c r="G41" s="76">
        <v>1.9142419601837671E-2</v>
      </c>
      <c r="H41" s="76">
        <v>0</v>
      </c>
      <c r="I41" s="76">
        <v>0</v>
      </c>
      <c r="J41" s="76">
        <v>0</v>
      </c>
      <c r="K41" s="76">
        <v>1.9142419601837671E-2</v>
      </c>
      <c r="L41" s="76">
        <v>5.7427258805513019E-2</v>
      </c>
      <c r="M41" s="76"/>
      <c r="N41" s="75">
        <f t="shared" si="1"/>
        <v>0.3637059724349157</v>
      </c>
      <c r="O41" s="76"/>
      <c r="P41" s="76"/>
    </row>
    <row r="42" spans="1:16" x14ac:dyDescent="0.25">
      <c r="A42" s="81" t="s">
        <v>155</v>
      </c>
      <c r="B42" s="76">
        <v>0.24885145482388971</v>
      </c>
      <c r="C42" s="72">
        <v>0.21056661562021439</v>
      </c>
      <c r="D42" s="76">
        <v>0</v>
      </c>
      <c r="E42" s="76">
        <v>3.8284839203675348E-2</v>
      </c>
      <c r="F42" s="76">
        <v>0.51684532924961712</v>
      </c>
      <c r="G42" s="76">
        <v>7.6569678407350697E-2</v>
      </c>
      <c r="H42" s="76">
        <v>0</v>
      </c>
      <c r="I42" s="76">
        <v>0</v>
      </c>
      <c r="J42" s="76">
        <v>0</v>
      </c>
      <c r="K42" s="76">
        <v>0</v>
      </c>
      <c r="L42" s="76">
        <v>0.21056661562021439</v>
      </c>
      <c r="M42" s="76"/>
      <c r="N42" s="75">
        <f t="shared" si="1"/>
        <v>1.3016845329249616</v>
      </c>
      <c r="O42" s="76"/>
      <c r="P42" s="76"/>
    </row>
    <row r="43" spans="1:16" x14ac:dyDescent="0.25">
      <c r="A43" s="81" t="s">
        <v>156</v>
      </c>
      <c r="B43" s="76">
        <v>0</v>
      </c>
      <c r="C43" s="72">
        <v>0</v>
      </c>
      <c r="D43" s="76">
        <v>0</v>
      </c>
      <c r="E43" s="76">
        <v>0</v>
      </c>
      <c r="F43" s="76">
        <v>0</v>
      </c>
      <c r="G43" s="76">
        <v>0</v>
      </c>
      <c r="H43" s="76">
        <v>1.9142419601837671E-2</v>
      </c>
      <c r="I43" s="76">
        <v>0</v>
      </c>
      <c r="J43" s="76">
        <v>0</v>
      </c>
      <c r="K43" s="76">
        <v>0</v>
      </c>
      <c r="L43" s="76">
        <v>0</v>
      </c>
      <c r="M43" s="76"/>
      <c r="N43" s="75">
        <f t="shared" si="1"/>
        <v>1.9142419601837671E-2</v>
      </c>
      <c r="O43" s="76"/>
      <c r="P43" s="76"/>
    </row>
    <row r="44" spans="1:16" x14ac:dyDescent="0.25">
      <c r="A44" s="81" t="s">
        <v>157</v>
      </c>
      <c r="B44" s="76">
        <v>0</v>
      </c>
      <c r="C44" s="72">
        <v>0</v>
      </c>
      <c r="D44" s="76">
        <v>0</v>
      </c>
      <c r="E44" s="76">
        <v>0</v>
      </c>
      <c r="F44" s="76">
        <v>3.8284839203675348E-2</v>
      </c>
      <c r="G44" s="76">
        <v>0</v>
      </c>
      <c r="H44" s="76">
        <v>0</v>
      </c>
      <c r="I44" s="76">
        <v>0</v>
      </c>
      <c r="J44" s="76">
        <v>0</v>
      </c>
      <c r="K44" s="76">
        <v>0</v>
      </c>
      <c r="L44" s="76">
        <v>1.9142419601837671E-2</v>
      </c>
      <c r="M44" s="76"/>
      <c r="N44" s="75">
        <f t="shared" si="1"/>
        <v>5.7427258805513019E-2</v>
      </c>
      <c r="O44" s="76"/>
      <c r="P44" s="76"/>
    </row>
    <row r="45" spans="1:16" x14ac:dyDescent="0.25">
      <c r="A45" s="81" t="s">
        <v>158</v>
      </c>
      <c r="B45" s="76">
        <v>7.6569678407350697E-2</v>
      </c>
      <c r="C45" s="72">
        <v>0</v>
      </c>
      <c r="D45" s="76">
        <v>0</v>
      </c>
      <c r="E45" s="76">
        <v>0</v>
      </c>
      <c r="F45" s="76">
        <v>1.780245022970903</v>
      </c>
      <c r="G45" s="76">
        <v>9.5712098009188368E-2</v>
      </c>
      <c r="H45" s="76">
        <v>5.7427258805513019E-2</v>
      </c>
      <c r="I45" s="76">
        <v>0</v>
      </c>
      <c r="J45" s="76">
        <v>0</v>
      </c>
      <c r="K45" s="76">
        <v>5.7427258805513019E-2</v>
      </c>
      <c r="L45" s="76">
        <v>1.9142419601837671E-2</v>
      </c>
      <c r="M45" s="76"/>
      <c r="N45" s="75">
        <f t="shared" si="1"/>
        <v>2.0865237366003058</v>
      </c>
      <c r="O45" s="76"/>
      <c r="P45" s="76"/>
    </row>
    <row r="46" spans="1:16" x14ac:dyDescent="0.25">
      <c r="A46" s="81" t="s">
        <v>159</v>
      </c>
      <c r="B46" s="76">
        <v>0</v>
      </c>
      <c r="C46" s="72">
        <v>0</v>
      </c>
      <c r="D46" s="76">
        <v>0</v>
      </c>
      <c r="E46" s="76">
        <v>0</v>
      </c>
      <c r="F46" s="76">
        <v>0.114854517611026</v>
      </c>
      <c r="G46" s="76">
        <v>0</v>
      </c>
      <c r="H46" s="76">
        <v>0</v>
      </c>
      <c r="I46" s="76">
        <v>0</v>
      </c>
      <c r="J46" s="76">
        <v>0</v>
      </c>
      <c r="K46" s="76">
        <v>3.8284839203675348E-2</v>
      </c>
      <c r="L46" s="76">
        <v>0</v>
      </c>
      <c r="M46" s="76"/>
      <c r="N46" s="75">
        <f t="shared" si="1"/>
        <v>0.15313935681470134</v>
      </c>
      <c r="O46" s="76"/>
      <c r="P46" s="76"/>
    </row>
    <row r="47" spans="1:16" x14ac:dyDescent="0.25">
      <c r="A47" s="81" t="s">
        <v>160</v>
      </c>
      <c r="B47" s="76">
        <v>0</v>
      </c>
      <c r="C47" s="72">
        <v>1.9142419601837671E-2</v>
      </c>
      <c r="D47" s="76">
        <v>0</v>
      </c>
      <c r="E47" s="76">
        <v>1.9142419601837671E-2</v>
      </c>
      <c r="F47" s="76">
        <v>0.80398162327718226</v>
      </c>
      <c r="G47" s="76">
        <v>0</v>
      </c>
      <c r="H47" s="76">
        <v>0</v>
      </c>
      <c r="I47" s="76">
        <v>0</v>
      </c>
      <c r="J47" s="76">
        <v>0</v>
      </c>
      <c r="K47" s="76">
        <v>3.8284839203675348E-2</v>
      </c>
      <c r="L47" s="76">
        <v>0</v>
      </c>
      <c r="M47" s="76"/>
      <c r="N47" s="75">
        <f t="shared" si="1"/>
        <v>0.88055130168453288</v>
      </c>
      <c r="O47" s="76"/>
      <c r="P47" s="76"/>
    </row>
    <row r="48" spans="1:16" x14ac:dyDescent="0.25">
      <c r="A48" s="81" t="s">
        <v>161</v>
      </c>
      <c r="B48" s="76">
        <v>0</v>
      </c>
      <c r="C48" s="72">
        <v>0</v>
      </c>
      <c r="D48" s="76">
        <v>0</v>
      </c>
      <c r="E48" s="76">
        <v>0</v>
      </c>
      <c r="F48" s="76">
        <v>0</v>
      </c>
      <c r="G48" s="76">
        <v>1.9142419601837671E-2</v>
      </c>
      <c r="H48" s="76">
        <v>0</v>
      </c>
      <c r="I48" s="76">
        <v>0</v>
      </c>
      <c r="J48" s="76">
        <v>0</v>
      </c>
      <c r="K48" s="76">
        <v>0</v>
      </c>
      <c r="L48" s="76">
        <v>0</v>
      </c>
      <c r="M48" s="76"/>
      <c r="N48" s="75">
        <f t="shared" si="1"/>
        <v>1.9142419601837671E-2</v>
      </c>
      <c r="O48" s="76"/>
      <c r="P48" s="76"/>
    </row>
    <row r="49" spans="1:16" x14ac:dyDescent="0.25">
      <c r="A49" s="81" t="s">
        <v>162</v>
      </c>
      <c r="B49" s="76">
        <v>0</v>
      </c>
      <c r="C49" s="72">
        <v>0</v>
      </c>
      <c r="D49" s="76">
        <v>0</v>
      </c>
      <c r="E49" s="76">
        <v>0</v>
      </c>
      <c r="F49" s="76">
        <v>0</v>
      </c>
      <c r="G49" s="76">
        <v>0</v>
      </c>
      <c r="H49" s="76">
        <v>1.9142419601837671E-2</v>
      </c>
      <c r="I49" s="76">
        <v>0</v>
      </c>
      <c r="J49" s="76">
        <v>0</v>
      </c>
      <c r="K49" s="76">
        <v>0</v>
      </c>
      <c r="L49" s="76">
        <v>0</v>
      </c>
      <c r="M49" s="76"/>
      <c r="N49" s="75">
        <f t="shared" si="1"/>
        <v>1.9142419601837671E-2</v>
      </c>
      <c r="O49" s="76"/>
      <c r="P49" s="76"/>
    </row>
    <row r="51" spans="1:16" x14ac:dyDescent="0.25">
      <c r="A51" s="82" t="s">
        <v>163</v>
      </c>
    </row>
    <row r="52" spans="1:16" x14ac:dyDescent="0.25">
      <c r="A52" s="83"/>
      <c r="B52" s="135"/>
      <c r="G52" s="7"/>
      <c r="H52" s="71"/>
      <c r="I52" s="37"/>
      <c r="J52" s="37"/>
      <c r="K52" s="37"/>
      <c r="L52" s="71"/>
      <c r="M52" s="71"/>
    </row>
    <row r="53" spans="1:16" x14ac:dyDescent="0.25">
      <c r="A53" s="83" t="s">
        <v>164</v>
      </c>
      <c r="B53" s="136">
        <f>SUM(C22,H22,H34,H36,C34,C36)/100</f>
        <v>0.20999234303215925</v>
      </c>
      <c r="H53" s="71"/>
      <c r="I53" s="71"/>
      <c r="J53" s="71"/>
      <c r="K53" s="71"/>
      <c r="L53" s="71"/>
      <c r="M53" s="71"/>
    </row>
    <row r="54" spans="1:16" x14ac:dyDescent="0.25">
      <c r="A54" s="83" t="s">
        <v>313</v>
      </c>
      <c r="B54" s="136">
        <f>SUM(L22,L34,L36)/100</f>
        <v>0.30761868300153139</v>
      </c>
      <c r="H54" s="71"/>
      <c r="I54" s="71"/>
      <c r="J54" s="71"/>
      <c r="K54" s="71"/>
      <c r="L54" s="71"/>
      <c r="M54" s="71"/>
    </row>
    <row r="55" spans="1:16" x14ac:dyDescent="0.25">
      <c r="C55" s="132"/>
    </row>
  </sheetData>
  <pageMargins left="0.7" right="0.7" top="0.75" bottom="0.75" header="0.3" footer="0.3"/>
  <pageSetup paperSize="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6EA3D-7026-47A1-86DD-550D1FC552A7}">
  <dimension ref="A1:X790"/>
  <sheetViews>
    <sheetView showGridLines="0" workbookViewId="0"/>
  </sheetViews>
  <sheetFormatPr defaultColWidth="9.140625" defaultRowHeight="15" x14ac:dyDescent="0.25"/>
  <cols>
    <col min="1" max="1" width="29.85546875" style="15" bestFit="1" customWidth="1"/>
    <col min="2" max="2" width="39.140625" style="15" bestFit="1" customWidth="1"/>
    <col min="3" max="3" width="21.140625" style="15" bestFit="1" customWidth="1"/>
    <col min="4" max="4" width="28.28515625" style="15" bestFit="1" customWidth="1"/>
    <col min="5" max="5" width="20.7109375" style="15" bestFit="1" customWidth="1"/>
    <col min="6" max="7" width="28" style="15" bestFit="1" customWidth="1"/>
    <col min="8" max="8" width="35.28515625" style="15" bestFit="1" customWidth="1"/>
    <col min="9" max="9" width="23.42578125" style="15" bestFit="1" customWidth="1"/>
    <col min="10" max="10" width="21.140625" style="15" customWidth="1"/>
    <col min="11" max="11" width="20.7109375" style="15" customWidth="1"/>
    <col min="12" max="13" width="3.7109375" style="15" customWidth="1"/>
    <col min="14" max="14" width="25.5703125" style="15" bestFit="1" customWidth="1"/>
    <col min="15" max="15" width="35.28515625" style="15" bestFit="1" customWidth="1"/>
    <col min="16" max="16" width="20.7109375" style="15" bestFit="1" customWidth="1"/>
    <col min="17" max="17" width="28" style="15" bestFit="1" customWidth="1"/>
    <col min="18" max="19" width="24.140625" style="15" bestFit="1" customWidth="1"/>
    <col min="20" max="20" width="22.140625" style="15" bestFit="1" customWidth="1"/>
    <col min="21" max="23" width="28" style="15" bestFit="1" customWidth="1"/>
    <col min="24" max="24" width="24.140625" style="15" bestFit="1" customWidth="1"/>
    <col min="25" max="16384" width="9.140625" style="15"/>
  </cols>
  <sheetData>
    <row r="1" spans="1:24" x14ac:dyDescent="0.25">
      <c r="A1" s="87"/>
      <c r="B1" s="87"/>
    </row>
    <row r="2" spans="1:24" x14ac:dyDescent="0.25">
      <c r="A2" s="92" t="s">
        <v>165</v>
      </c>
      <c r="B2" s="92" t="s">
        <v>166</v>
      </c>
    </row>
    <row r="3" spans="1:24" x14ac:dyDescent="0.25">
      <c r="A3" s="93" t="s">
        <v>167</v>
      </c>
      <c r="B3" s="93" t="s">
        <v>168</v>
      </c>
    </row>
    <row r="4" spans="1:24" x14ac:dyDescent="0.25">
      <c r="I4" s="15" t="s">
        <v>169</v>
      </c>
      <c r="J4" s="84" t="s">
        <v>170</v>
      </c>
    </row>
    <row r="5" spans="1:24" x14ac:dyDescent="0.25">
      <c r="A5" s="91" t="s">
        <v>171</v>
      </c>
      <c r="B5" s="91" t="s">
        <v>172</v>
      </c>
      <c r="C5" s="91" t="s">
        <v>173</v>
      </c>
      <c r="D5" s="91" t="s">
        <v>174</v>
      </c>
      <c r="E5" s="91" t="s">
        <v>175</v>
      </c>
      <c r="F5" s="91" t="s">
        <v>176</v>
      </c>
      <c r="G5" s="91" t="s">
        <v>177</v>
      </c>
      <c r="H5" s="91" t="s">
        <v>178</v>
      </c>
      <c r="I5" s="91" t="s">
        <v>179</v>
      </c>
      <c r="J5" s="91" t="s">
        <v>180</v>
      </c>
      <c r="K5" s="84" t="s">
        <v>181</v>
      </c>
      <c r="N5" s="87" t="s">
        <v>171</v>
      </c>
      <c r="O5" s="87" t="s">
        <v>178</v>
      </c>
      <c r="P5" s="87" t="s">
        <v>175</v>
      </c>
      <c r="Q5" s="87" t="s">
        <v>182</v>
      </c>
      <c r="R5" s="87" t="s">
        <v>183</v>
      </c>
      <c r="S5" s="71"/>
    </row>
    <row r="6" spans="1:24" x14ac:dyDescent="0.25">
      <c r="A6" s="16" t="s">
        <v>184</v>
      </c>
      <c r="B6" s="16" t="s">
        <v>185</v>
      </c>
      <c r="C6" s="16" t="s">
        <v>186</v>
      </c>
      <c r="D6" s="16" t="s">
        <v>187</v>
      </c>
      <c r="E6" s="16" t="s">
        <v>187</v>
      </c>
      <c r="F6" s="16" t="s">
        <v>188</v>
      </c>
      <c r="G6" s="16" t="s">
        <v>188</v>
      </c>
      <c r="H6" s="16" t="s">
        <v>189</v>
      </c>
      <c r="I6" s="16">
        <v>6.9147971919134585</v>
      </c>
      <c r="J6" s="16">
        <v>224</v>
      </c>
      <c r="K6" s="21">
        <f>I6/J6*1000</f>
        <v>30.869630321042226</v>
      </c>
      <c r="N6" s="87" t="s">
        <v>184</v>
      </c>
      <c r="O6" s="87" t="s">
        <v>190</v>
      </c>
      <c r="P6" s="87" t="s">
        <v>187</v>
      </c>
      <c r="Q6" s="88">
        <v>1943.7123024081141</v>
      </c>
      <c r="R6" s="89">
        <v>44789</v>
      </c>
      <c r="S6" s="90">
        <f>R6/$R$10</f>
        <v>0.11527898961976903</v>
      </c>
    </row>
    <row r="7" spans="1:24" x14ac:dyDescent="0.25">
      <c r="A7" s="16" t="s">
        <v>184</v>
      </c>
      <c r="B7" s="16" t="s">
        <v>185</v>
      </c>
      <c r="C7" s="16" t="s">
        <v>191</v>
      </c>
      <c r="D7" s="16" t="s">
        <v>187</v>
      </c>
      <c r="E7" s="16" t="s">
        <v>187</v>
      </c>
      <c r="F7" s="16" t="s">
        <v>188</v>
      </c>
      <c r="G7" s="16" t="s">
        <v>188</v>
      </c>
      <c r="H7" s="16" t="s">
        <v>189</v>
      </c>
      <c r="I7" s="16">
        <v>83.207243001735748</v>
      </c>
      <c r="J7" s="16">
        <v>2769</v>
      </c>
      <c r="K7" s="21">
        <f>I7/J7*1000</f>
        <v>30.049564103190953</v>
      </c>
      <c r="N7" s="87" t="s">
        <v>184</v>
      </c>
      <c r="O7" s="87" t="s">
        <v>190</v>
      </c>
      <c r="P7" s="87" t="s">
        <v>192</v>
      </c>
      <c r="Q7" s="88">
        <v>18.451187620803125</v>
      </c>
      <c r="R7" s="89">
        <v>571</v>
      </c>
      <c r="S7" s="90">
        <f t="shared" ref="S7:S10" si="0">R7/$R$10</f>
        <v>1.4696533316860862E-3</v>
      </c>
    </row>
    <row r="8" spans="1:24" x14ac:dyDescent="0.25">
      <c r="A8" s="16" t="s">
        <v>184</v>
      </c>
      <c r="B8" s="16" t="s">
        <v>185</v>
      </c>
      <c r="C8" s="16" t="s">
        <v>193</v>
      </c>
      <c r="D8" s="16" t="s">
        <v>194</v>
      </c>
      <c r="E8" s="16" t="s">
        <v>192</v>
      </c>
      <c r="F8" s="17" t="s">
        <v>188</v>
      </c>
      <c r="G8" s="17" t="s">
        <v>188</v>
      </c>
      <c r="H8" s="16" t="s">
        <v>189</v>
      </c>
      <c r="I8" s="16">
        <v>12.796480240514148</v>
      </c>
      <c r="J8" s="16">
        <v>626</v>
      </c>
      <c r="K8" s="21">
        <f t="shared" ref="K8:K70" si="1">I8/J8*1000</f>
        <v>20.441661726060939</v>
      </c>
      <c r="N8" s="87" t="s">
        <v>184</v>
      </c>
      <c r="O8" s="87" t="s">
        <v>189</v>
      </c>
      <c r="P8" s="87" t="s">
        <v>187</v>
      </c>
      <c r="Q8" s="88">
        <v>7098.4209012889205</v>
      </c>
      <c r="R8" s="89">
        <v>217969</v>
      </c>
      <c r="S8" s="90">
        <f t="shared" si="0"/>
        <v>0.56101377767825655</v>
      </c>
    </row>
    <row r="9" spans="1:24" x14ac:dyDescent="0.25">
      <c r="A9" s="16" t="s">
        <v>184</v>
      </c>
      <c r="B9" s="16" t="s">
        <v>185</v>
      </c>
      <c r="C9" s="16" t="s">
        <v>195</v>
      </c>
      <c r="D9" s="16" t="s">
        <v>195</v>
      </c>
      <c r="E9" s="16" t="s">
        <v>192</v>
      </c>
      <c r="F9" s="16" t="s">
        <v>188</v>
      </c>
      <c r="G9" s="16" t="s">
        <v>188</v>
      </c>
      <c r="H9" s="16" t="s">
        <v>189</v>
      </c>
      <c r="I9" s="16">
        <v>3.6098178253982989E-2</v>
      </c>
      <c r="J9" s="16">
        <v>1</v>
      </c>
      <c r="K9" s="21">
        <f t="shared" si="1"/>
        <v>36.098178253982987</v>
      </c>
      <c r="N9" s="87" t="s">
        <v>184</v>
      </c>
      <c r="O9" s="87" t="s">
        <v>189</v>
      </c>
      <c r="P9" s="87" t="s">
        <v>192</v>
      </c>
      <c r="Q9" s="88">
        <v>3316.4707351167317</v>
      </c>
      <c r="R9" s="89">
        <v>125198</v>
      </c>
      <c r="S9" s="90">
        <f t="shared" si="0"/>
        <v>0.3222375793702883</v>
      </c>
    </row>
    <row r="10" spans="1:24" x14ac:dyDescent="0.25">
      <c r="A10" s="16" t="s">
        <v>184</v>
      </c>
      <c r="B10" s="16" t="s">
        <v>185</v>
      </c>
      <c r="C10" s="16" t="s">
        <v>196</v>
      </c>
      <c r="D10" s="16" t="s">
        <v>195</v>
      </c>
      <c r="E10" s="16" t="s">
        <v>192</v>
      </c>
      <c r="F10" s="16" t="s">
        <v>188</v>
      </c>
      <c r="G10" s="16" t="s">
        <v>188</v>
      </c>
      <c r="H10" s="16" t="s">
        <v>189</v>
      </c>
      <c r="I10" s="16">
        <v>0.49728286789610027</v>
      </c>
      <c r="J10" s="16">
        <v>28</v>
      </c>
      <c r="K10" s="21">
        <f t="shared" si="1"/>
        <v>17.760102424860722</v>
      </c>
      <c r="N10" s="87" t="s">
        <v>197</v>
      </c>
      <c r="O10" s="87"/>
      <c r="P10" s="87"/>
      <c r="Q10" s="88">
        <v>12377.05512643457</v>
      </c>
      <c r="R10" s="89">
        <v>388527</v>
      </c>
      <c r="S10" s="90">
        <f t="shared" si="0"/>
        <v>1</v>
      </c>
      <c r="T10"/>
      <c r="U10"/>
    </row>
    <row r="11" spans="1:24" x14ac:dyDescent="0.25">
      <c r="A11" s="16" t="s">
        <v>184</v>
      </c>
      <c r="B11" s="16" t="s">
        <v>185</v>
      </c>
      <c r="C11" s="16" t="s">
        <v>198</v>
      </c>
      <c r="D11" s="16" t="s">
        <v>195</v>
      </c>
      <c r="E11" s="16" t="s">
        <v>192</v>
      </c>
      <c r="F11" s="16" t="s">
        <v>188</v>
      </c>
      <c r="G11" s="16" t="s">
        <v>188</v>
      </c>
      <c r="H11" s="16" t="s">
        <v>189</v>
      </c>
      <c r="I11" s="16">
        <v>0.15761098637127632</v>
      </c>
      <c r="J11" s="16">
        <v>5</v>
      </c>
      <c r="K11" s="21">
        <f t="shared" si="1"/>
        <v>31.522197274255266</v>
      </c>
      <c r="N11" s="71"/>
      <c r="O11" s="71"/>
      <c r="P11" s="71"/>
      <c r="Q11" s="71"/>
      <c r="R11" s="71"/>
      <c r="S11" s="71"/>
    </row>
    <row r="12" spans="1:24" x14ac:dyDescent="0.25">
      <c r="A12" s="16" t="s">
        <v>184</v>
      </c>
      <c r="B12" s="16" t="s">
        <v>185</v>
      </c>
      <c r="C12" s="16" t="s">
        <v>194</v>
      </c>
      <c r="D12" s="16" t="s">
        <v>194</v>
      </c>
      <c r="E12" s="16" t="s">
        <v>192</v>
      </c>
      <c r="F12" s="17" t="s">
        <v>188</v>
      </c>
      <c r="G12" s="17" t="s">
        <v>188</v>
      </c>
      <c r="H12" s="16" t="s">
        <v>189</v>
      </c>
      <c r="I12" s="16">
        <v>5.4715085359101439</v>
      </c>
      <c r="J12" s="16">
        <v>348</v>
      </c>
      <c r="K12" s="21">
        <f t="shared" si="1"/>
        <v>15.722725677902712</v>
      </c>
      <c r="N12" s="71"/>
      <c r="O12" s="71"/>
      <c r="P12" s="71"/>
      <c r="Q12" s="71"/>
      <c r="R12" s="71"/>
      <c r="S12" s="71"/>
    </row>
    <row r="13" spans="1:24" x14ac:dyDescent="0.25">
      <c r="A13" s="16" t="s">
        <v>184</v>
      </c>
      <c r="B13" s="16" t="s">
        <v>199</v>
      </c>
      <c r="C13" s="16" t="s">
        <v>186</v>
      </c>
      <c r="D13" s="16" t="s">
        <v>187</v>
      </c>
      <c r="E13" s="16" t="s">
        <v>187</v>
      </c>
      <c r="F13" s="16" t="s">
        <v>188</v>
      </c>
      <c r="G13" s="16" t="s">
        <v>188</v>
      </c>
      <c r="H13" s="16" t="s">
        <v>189</v>
      </c>
      <c r="I13" s="16">
        <v>23.940903972427716</v>
      </c>
      <c r="J13" s="16">
        <v>758</v>
      </c>
      <c r="K13" s="21">
        <f t="shared" si="1"/>
        <v>31.584306032226539</v>
      </c>
      <c r="N13" s="87" t="s">
        <v>171</v>
      </c>
      <c r="O13" s="87" t="s">
        <v>178</v>
      </c>
      <c r="P13" s="87" t="s">
        <v>174</v>
      </c>
      <c r="Q13" s="87" t="s">
        <v>182</v>
      </c>
      <c r="R13" s="87" t="s">
        <v>183</v>
      </c>
      <c r="S13" s="71"/>
    </row>
    <row r="14" spans="1:24" x14ac:dyDescent="0.25">
      <c r="A14" s="16" t="s">
        <v>184</v>
      </c>
      <c r="B14" s="16" t="s">
        <v>199</v>
      </c>
      <c r="C14" s="16" t="s">
        <v>191</v>
      </c>
      <c r="D14" s="16" t="s">
        <v>187</v>
      </c>
      <c r="E14" s="16" t="s">
        <v>187</v>
      </c>
      <c r="F14" s="16" t="s">
        <v>188</v>
      </c>
      <c r="G14" s="16" t="s">
        <v>188</v>
      </c>
      <c r="H14" s="16" t="s">
        <v>189</v>
      </c>
      <c r="I14" s="16">
        <v>144.11078694692213</v>
      </c>
      <c r="J14" s="16">
        <v>4963</v>
      </c>
      <c r="K14" s="21">
        <f t="shared" si="1"/>
        <v>29.037031421906537</v>
      </c>
      <c r="N14" s="87" t="s">
        <v>184</v>
      </c>
      <c r="O14" s="87" t="s">
        <v>190</v>
      </c>
      <c r="P14" s="87" t="s">
        <v>187</v>
      </c>
      <c r="Q14" s="88">
        <v>1943.7123024081141</v>
      </c>
      <c r="R14" s="89">
        <v>44789</v>
      </c>
      <c r="S14" s="90">
        <f>R14/$R$19</f>
        <v>0.11527898961976903</v>
      </c>
    </row>
    <row r="15" spans="1:24" x14ac:dyDescent="0.25">
      <c r="A15" s="16" t="s">
        <v>184</v>
      </c>
      <c r="B15" s="16" t="s">
        <v>199</v>
      </c>
      <c r="C15" s="16" t="s">
        <v>193</v>
      </c>
      <c r="D15" s="16" t="s">
        <v>194</v>
      </c>
      <c r="E15" s="16" t="s">
        <v>192</v>
      </c>
      <c r="F15" s="17" t="s">
        <v>188</v>
      </c>
      <c r="G15" s="17" t="s">
        <v>188</v>
      </c>
      <c r="H15" s="16" t="s">
        <v>189</v>
      </c>
      <c r="I15" s="16">
        <v>16.225782577192135</v>
      </c>
      <c r="J15" s="16">
        <v>705</v>
      </c>
      <c r="K15" s="21">
        <f t="shared" si="1"/>
        <v>23.015294435733523</v>
      </c>
      <c r="N15" s="87" t="s">
        <v>184</v>
      </c>
      <c r="O15" s="87" t="s">
        <v>190</v>
      </c>
      <c r="P15" s="87" t="s">
        <v>195</v>
      </c>
      <c r="Q15" s="88">
        <v>18.451187620803125</v>
      </c>
      <c r="R15" s="89">
        <v>571</v>
      </c>
      <c r="S15" s="90">
        <f t="shared" ref="S15:S19" si="2">R15/$R$19</f>
        <v>1.4696533316860862E-3</v>
      </c>
      <c r="T15"/>
      <c r="U15"/>
      <c r="V15"/>
      <c r="W15"/>
      <c r="X15"/>
    </row>
    <row r="16" spans="1:24" x14ac:dyDescent="0.25">
      <c r="A16" s="16" t="s">
        <v>184</v>
      </c>
      <c r="B16" s="16" t="s">
        <v>199</v>
      </c>
      <c r="C16" s="16" t="s">
        <v>195</v>
      </c>
      <c r="D16" s="16" t="s">
        <v>195</v>
      </c>
      <c r="E16" s="16" t="s">
        <v>192</v>
      </c>
      <c r="F16" s="16" t="s">
        <v>188</v>
      </c>
      <c r="G16" s="16" t="s">
        <v>188</v>
      </c>
      <c r="H16" s="16" t="s">
        <v>189</v>
      </c>
      <c r="I16" s="16">
        <v>0.24612006824863031</v>
      </c>
      <c r="J16" s="16">
        <v>7</v>
      </c>
      <c r="K16" s="21">
        <f t="shared" si="1"/>
        <v>35.160009749804331</v>
      </c>
      <c r="N16" s="87" t="s">
        <v>184</v>
      </c>
      <c r="O16" s="87" t="s">
        <v>189</v>
      </c>
      <c r="P16" s="87" t="s">
        <v>187</v>
      </c>
      <c r="Q16" s="88">
        <v>7098.4209012889205</v>
      </c>
      <c r="R16" s="89">
        <v>217969</v>
      </c>
      <c r="S16" s="90">
        <f t="shared" si="2"/>
        <v>0.56101377767825655</v>
      </c>
      <c r="V16"/>
      <c r="W16"/>
      <c r="X16"/>
    </row>
    <row r="17" spans="1:24" x14ac:dyDescent="0.25">
      <c r="A17" s="16" t="s">
        <v>184</v>
      </c>
      <c r="B17" s="16" t="s">
        <v>199</v>
      </c>
      <c r="C17" s="16" t="s">
        <v>196</v>
      </c>
      <c r="D17" s="16" t="s">
        <v>195</v>
      </c>
      <c r="E17" s="16" t="s">
        <v>192</v>
      </c>
      <c r="F17" s="16" t="s">
        <v>188</v>
      </c>
      <c r="G17" s="16" t="s">
        <v>188</v>
      </c>
      <c r="H17" s="16" t="s">
        <v>189</v>
      </c>
      <c r="I17" s="16">
        <v>0.66966501038627746</v>
      </c>
      <c r="J17" s="16">
        <v>36</v>
      </c>
      <c r="K17" s="21">
        <f t="shared" si="1"/>
        <v>18.601805844063264</v>
      </c>
      <c r="N17" s="87" t="s">
        <v>184</v>
      </c>
      <c r="O17" s="87" t="s">
        <v>189</v>
      </c>
      <c r="P17" s="87" t="s">
        <v>195</v>
      </c>
      <c r="Q17" s="88">
        <v>85.254330079581877</v>
      </c>
      <c r="R17" s="89">
        <v>3564</v>
      </c>
      <c r="S17" s="90">
        <f t="shared" si="2"/>
        <v>9.1731076604714724E-3</v>
      </c>
      <c r="T17"/>
      <c r="U17"/>
      <c r="V17"/>
      <c r="W17"/>
      <c r="X17"/>
    </row>
    <row r="18" spans="1:24" x14ac:dyDescent="0.25">
      <c r="A18" s="16" t="s">
        <v>184</v>
      </c>
      <c r="B18" s="16" t="s">
        <v>199</v>
      </c>
      <c r="C18" s="16" t="s">
        <v>194</v>
      </c>
      <c r="D18" s="16" t="s">
        <v>194</v>
      </c>
      <c r="E18" s="16" t="s">
        <v>192</v>
      </c>
      <c r="F18" s="17" t="s">
        <v>188</v>
      </c>
      <c r="G18" s="17" t="s">
        <v>188</v>
      </c>
      <c r="H18" s="16" t="s">
        <v>189</v>
      </c>
      <c r="I18" s="16">
        <v>5.8767286410002777</v>
      </c>
      <c r="J18" s="16">
        <v>287</v>
      </c>
      <c r="K18" s="21">
        <f t="shared" si="1"/>
        <v>20.476406414635115</v>
      </c>
      <c r="N18" s="87" t="s">
        <v>184</v>
      </c>
      <c r="O18" s="87" t="s">
        <v>189</v>
      </c>
      <c r="P18" s="87" t="s">
        <v>194</v>
      </c>
      <c r="Q18" s="88">
        <v>3231.2164050371493</v>
      </c>
      <c r="R18" s="89">
        <v>121634</v>
      </c>
      <c r="S18" s="90">
        <f t="shared" si="2"/>
        <v>0.31306447170981683</v>
      </c>
      <c r="T18"/>
      <c r="U18"/>
      <c r="V18"/>
    </row>
    <row r="19" spans="1:24" x14ac:dyDescent="0.25">
      <c r="A19" s="16" t="s">
        <v>184</v>
      </c>
      <c r="B19" s="16" t="s">
        <v>200</v>
      </c>
      <c r="C19" s="16" t="s">
        <v>186</v>
      </c>
      <c r="D19" s="16" t="s">
        <v>187</v>
      </c>
      <c r="E19" s="16" t="s">
        <v>187</v>
      </c>
      <c r="F19" s="16" t="s">
        <v>201</v>
      </c>
      <c r="G19" s="16" t="s">
        <v>201</v>
      </c>
      <c r="H19" s="16" t="s">
        <v>190</v>
      </c>
      <c r="I19" s="16">
        <v>7.0807838826770499</v>
      </c>
      <c r="J19" s="16">
        <v>217</v>
      </c>
      <c r="K19" s="21">
        <f t="shared" si="1"/>
        <v>32.630340473166129</v>
      </c>
      <c r="N19" s="87" t="s">
        <v>197</v>
      </c>
      <c r="O19" s="87"/>
      <c r="P19" s="87"/>
      <c r="Q19" s="88">
        <v>12377.05512643457</v>
      </c>
      <c r="R19" s="89">
        <v>388527</v>
      </c>
      <c r="S19" s="90">
        <f t="shared" si="2"/>
        <v>1</v>
      </c>
      <c r="T19"/>
      <c r="U19"/>
      <c r="V19"/>
    </row>
    <row r="20" spans="1:24" x14ac:dyDescent="0.25">
      <c r="A20" s="16" t="s">
        <v>184</v>
      </c>
      <c r="B20" s="16" t="s">
        <v>200</v>
      </c>
      <c r="C20" s="16" t="s">
        <v>186</v>
      </c>
      <c r="D20" s="16" t="s">
        <v>187</v>
      </c>
      <c r="E20" s="16" t="s">
        <v>187</v>
      </c>
      <c r="F20" s="16" t="s">
        <v>201</v>
      </c>
      <c r="G20" s="16" t="s">
        <v>202</v>
      </c>
      <c r="H20" s="16" t="s">
        <v>190</v>
      </c>
      <c r="I20" s="16">
        <v>0.16334318025653238</v>
      </c>
      <c r="J20" s="16">
        <v>4</v>
      </c>
      <c r="K20" s="21">
        <f t="shared" si="1"/>
        <v>40.835795064133094</v>
      </c>
      <c r="N20" s="71"/>
      <c r="O20" s="71"/>
      <c r="P20" s="71"/>
      <c r="Q20" s="71"/>
      <c r="R20" s="71"/>
      <c r="S20" s="71"/>
    </row>
    <row r="21" spans="1:24" x14ac:dyDescent="0.25">
      <c r="A21" s="16" t="s">
        <v>184</v>
      </c>
      <c r="B21" s="16" t="s">
        <v>200</v>
      </c>
      <c r="C21" s="16" t="s">
        <v>186</v>
      </c>
      <c r="D21" s="16" t="s">
        <v>187</v>
      </c>
      <c r="E21" s="16" t="s">
        <v>187</v>
      </c>
      <c r="F21" s="16" t="s">
        <v>188</v>
      </c>
      <c r="G21" s="16" t="s">
        <v>188</v>
      </c>
      <c r="H21" s="16" t="s">
        <v>189</v>
      </c>
      <c r="I21" s="16">
        <v>143.36394321157147</v>
      </c>
      <c r="J21" s="16">
        <v>4449</v>
      </c>
      <c r="K21" s="21">
        <f t="shared" si="1"/>
        <v>32.223857768390978</v>
      </c>
      <c r="N21" s="71"/>
      <c r="O21" s="71"/>
      <c r="P21" s="71"/>
      <c r="Q21" s="71"/>
      <c r="R21" s="71"/>
      <c r="S21" s="71"/>
    </row>
    <row r="22" spans="1:24" x14ac:dyDescent="0.25">
      <c r="A22" s="16" t="s">
        <v>184</v>
      </c>
      <c r="B22" s="16" t="s">
        <v>200</v>
      </c>
      <c r="C22" s="16" t="s">
        <v>186</v>
      </c>
      <c r="D22" s="16" t="s">
        <v>187</v>
      </c>
      <c r="E22" s="16" t="s">
        <v>187</v>
      </c>
      <c r="F22" s="16" t="s">
        <v>202</v>
      </c>
      <c r="G22" s="16" t="s">
        <v>202</v>
      </c>
      <c r="H22" s="16" t="s">
        <v>190</v>
      </c>
      <c r="I22" s="16">
        <v>4.0019253978500625E-2</v>
      </c>
      <c r="J22" s="16">
        <v>1</v>
      </c>
      <c r="K22" s="21">
        <f t="shared" si="1"/>
        <v>40.019253978500629</v>
      </c>
      <c r="N22" s="87" t="s">
        <v>171</v>
      </c>
      <c r="O22" s="87" t="s">
        <v>178</v>
      </c>
      <c r="P22" s="87" t="s">
        <v>182</v>
      </c>
      <c r="Q22" s="87" t="s">
        <v>183</v>
      </c>
      <c r="R22" s="71"/>
      <c r="S22" s="71"/>
    </row>
    <row r="23" spans="1:24" x14ac:dyDescent="0.25">
      <c r="A23" s="16" t="s">
        <v>184</v>
      </c>
      <c r="B23" s="16" t="s">
        <v>200</v>
      </c>
      <c r="C23" s="16" t="s">
        <v>191</v>
      </c>
      <c r="D23" s="16" t="s">
        <v>187</v>
      </c>
      <c r="E23" s="16" t="s">
        <v>187</v>
      </c>
      <c r="F23" s="16" t="s">
        <v>201</v>
      </c>
      <c r="G23" s="16" t="s">
        <v>201</v>
      </c>
      <c r="H23" s="16" t="s">
        <v>190</v>
      </c>
      <c r="I23" s="16">
        <v>11.343572380216802</v>
      </c>
      <c r="J23" s="16">
        <v>342</v>
      </c>
      <c r="K23" s="21">
        <f t="shared" si="1"/>
        <v>33.168340293031584</v>
      </c>
      <c r="N23" s="87" t="s">
        <v>184</v>
      </c>
      <c r="O23" s="87" t="s">
        <v>190</v>
      </c>
      <c r="P23" s="88">
        <v>1962.1634900289164</v>
      </c>
      <c r="Q23" s="89">
        <v>45360</v>
      </c>
      <c r="R23" s="71"/>
      <c r="S23" s="90">
        <f>Q23/$Q$25</f>
        <v>0.11674864295145511</v>
      </c>
    </row>
    <row r="24" spans="1:24" x14ac:dyDescent="0.25">
      <c r="A24" s="16" t="s">
        <v>184</v>
      </c>
      <c r="B24" s="16" t="s">
        <v>200</v>
      </c>
      <c r="C24" s="16" t="s">
        <v>191</v>
      </c>
      <c r="D24" s="16" t="s">
        <v>187</v>
      </c>
      <c r="E24" s="16" t="s">
        <v>187</v>
      </c>
      <c r="F24" s="16" t="s">
        <v>201</v>
      </c>
      <c r="G24" s="16" t="s">
        <v>202</v>
      </c>
      <c r="H24" s="16" t="s">
        <v>190</v>
      </c>
      <c r="I24" s="16">
        <v>0.19775145602372615</v>
      </c>
      <c r="J24" s="16">
        <v>4</v>
      </c>
      <c r="K24" s="21">
        <f t="shared" si="1"/>
        <v>49.437864005931537</v>
      </c>
      <c r="N24" s="87" t="s">
        <v>184</v>
      </c>
      <c r="O24" s="87" t="s">
        <v>189</v>
      </c>
      <c r="P24" s="88">
        <v>10414.891636405649</v>
      </c>
      <c r="Q24" s="89">
        <v>343167</v>
      </c>
      <c r="R24" s="71"/>
      <c r="S24" s="90">
        <f t="shared" ref="S24:S25" si="3">Q24/$Q$25</f>
        <v>0.88325135704854485</v>
      </c>
    </row>
    <row r="25" spans="1:24" x14ac:dyDescent="0.25">
      <c r="A25" s="16" t="s">
        <v>184</v>
      </c>
      <c r="B25" s="16" t="s">
        <v>200</v>
      </c>
      <c r="C25" s="16" t="s">
        <v>191</v>
      </c>
      <c r="D25" s="16" t="s">
        <v>187</v>
      </c>
      <c r="E25" s="16" t="s">
        <v>187</v>
      </c>
      <c r="F25" s="16" t="s">
        <v>188</v>
      </c>
      <c r="G25" s="16" t="s">
        <v>188</v>
      </c>
      <c r="H25" s="16" t="s">
        <v>189</v>
      </c>
      <c r="I25" s="16">
        <v>368.36785304945585</v>
      </c>
      <c r="J25" s="16">
        <v>12096</v>
      </c>
      <c r="K25" s="21">
        <f t="shared" si="1"/>
        <v>30.453691555014537</v>
      </c>
      <c r="N25" s="87" t="s">
        <v>197</v>
      </c>
      <c r="O25" s="87"/>
      <c r="P25" s="88">
        <v>12377.055126434567</v>
      </c>
      <c r="Q25" s="89">
        <v>388527</v>
      </c>
      <c r="R25" s="71"/>
      <c r="S25" s="90">
        <f t="shared" si="3"/>
        <v>1</v>
      </c>
    </row>
    <row r="26" spans="1:24" x14ac:dyDescent="0.25">
      <c r="A26" s="16" t="s">
        <v>184</v>
      </c>
      <c r="B26" s="16" t="s">
        <v>200</v>
      </c>
      <c r="C26" s="16" t="s">
        <v>191</v>
      </c>
      <c r="D26" s="16" t="s">
        <v>187</v>
      </c>
      <c r="E26" s="16" t="s">
        <v>187</v>
      </c>
      <c r="F26" s="16" t="s">
        <v>202</v>
      </c>
      <c r="G26" s="16" t="s">
        <v>202</v>
      </c>
      <c r="H26" s="16" t="s">
        <v>190</v>
      </c>
      <c r="I26" s="16">
        <v>0.45470604175664114</v>
      </c>
      <c r="J26" s="16">
        <v>13</v>
      </c>
      <c r="K26" s="21">
        <f t="shared" si="1"/>
        <v>34.97738782743393</v>
      </c>
      <c r="N26" s="71"/>
      <c r="O26" s="71"/>
      <c r="P26" s="71"/>
      <c r="Q26" s="71"/>
      <c r="R26" s="71"/>
      <c r="S26" s="71"/>
    </row>
    <row r="27" spans="1:24" x14ac:dyDescent="0.25">
      <c r="A27" s="16" t="s">
        <v>184</v>
      </c>
      <c r="B27" s="16" t="s">
        <v>200</v>
      </c>
      <c r="C27" s="16" t="s">
        <v>193</v>
      </c>
      <c r="D27" s="16" t="s">
        <v>194</v>
      </c>
      <c r="E27" s="16" t="s">
        <v>192</v>
      </c>
      <c r="F27" s="17" t="s">
        <v>188</v>
      </c>
      <c r="G27" s="17" t="s">
        <v>188</v>
      </c>
      <c r="H27" s="16" t="s">
        <v>189</v>
      </c>
      <c r="I27" s="16">
        <v>126.58169266185494</v>
      </c>
      <c r="J27" s="16">
        <v>5670</v>
      </c>
      <c r="K27" s="21">
        <f t="shared" si="1"/>
        <v>22.324813520609339</v>
      </c>
      <c r="N27" s="71"/>
      <c r="O27" s="71"/>
      <c r="P27" s="71"/>
      <c r="Q27" s="71"/>
      <c r="R27" s="71"/>
      <c r="S27" s="71"/>
    </row>
    <row r="28" spans="1:24" x14ac:dyDescent="0.25">
      <c r="A28" s="16" t="s">
        <v>184</v>
      </c>
      <c r="B28" s="16" t="s">
        <v>200</v>
      </c>
      <c r="C28" s="16" t="s">
        <v>195</v>
      </c>
      <c r="D28" s="16" t="s">
        <v>195</v>
      </c>
      <c r="E28" s="16" t="s">
        <v>192</v>
      </c>
      <c r="F28" s="16" t="s">
        <v>188</v>
      </c>
      <c r="G28" s="16" t="s">
        <v>188</v>
      </c>
      <c r="H28" s="16" t="s">
        <v>189</v>
      </c>
      <c r="I28" s="16">
        <v>1.67503820062943E-2</v>
      </c>
      <c r="J28" s="16">
        <v>1</v>
      </c>
      <c r="K28" s="21">
        <f t="shared" si="1"/>
        <v>16.750382006294299</v>
      </c>
      <c r="N28" s="87" t="s">
        <v>173</v>
      </c>
      <c r="O28" s="87" t="s">
        <v>174</v>
      </c>
      <c r="P28" s="87" t="s">
        <v>175</v>
      </c>
      <c r="Q28" s="87" t="s">
        <v>182</v>
      </c>
      <c r="R28" s="87" t="s">
        <v>183</v>
      </c>
      <c r="S28" s="71"/>
    </row>
    <row r="29" spans="1:24" x14ac:dyDescent="0.25">
      <c r="A29" s="16" t="s">
        <v>184</v>
      </c>
      <c r="B29" s="16" t="s">
        <v>200</v>
      </c>
      <c r="C29" s="16" t="s">
        <v>196</v>
      </c>
      <c r="D29" s="16" t="s">
        <v>195</v>
      </c>
      <c r="E29" s="16" t="s">
        <v>192</v>
      </c>
      <c r="F29" s="16" t="s">
        <v>201</v>
      </c>
      <c r="G29" s="16" t="s">
        <v>201</v>
      </c>
      <c r="H29" s="16" t="s">
        <v>190</v>
      </c>
      <c r="I29" s="16">
        <v>0.35606651673538214</v>
      </c>
      <c r="J29" s="16">
        <v>13</v>
      </c>
      <c r="K29" s="21">
        <f t="shared" si="1"/>
        <v>27.389732056567858</v>
      </c>
      <c r="N29" s="15" t="s">
        <v>203</v>
      </c>
      <c r="O29" s="15" t="s">
        <v>187</v>
      </c>
      <c r="P29" s="15" t="s">
        <v>187</v>
      </c>
      <c r="Q29" s="19">
        <v>87.859203481603288</v>
      </c>
      <c r="R29" s="18">
        <v>1134</v>
      </c>
      <c r="S29" s="12">
        <f>R29/$R$41</f>
        <v>2.9187160737863776E-3</v>
      </c>
    </row>
    <row r="30" spans="1:24" x14ac:dyDescent="0.25">
      <c r="A30" s="16" t="s">
        <v>184</v>
      </c>
      <c r="B30" s="16" t="s">
        <v>200</v>
      </c>
      <c r="C30" s="16" t="s">
        <v>196</v>
      </c>
      <c r="D30" s="16" t="s">
        <v>195</v>
      </c>
      <c r="E30" s="16" t="s">
        <v>192</v>
      </c>
      <c r="F30" s="16" t="s">
        <v>188</v>
      </c>
      <c r="G30" s="16" t="s">
        <v>188</v>
      </c>
      <c r="H30" s="16" t="s">
        <v>189</v>
      </c>
      <c r="I30" s="16">
        <v>2.8449531362749196</v>
      </c>
      <c r="J30" s="16">
        <v>136</v>
      </c>
      <c r="K30" s="21">
        <f t="shared" si="1"/>
        <v>20.918773060844998</v>
      </c>
      <c r="N30" s="15" t="s">
        <v>186</v>
      </c>
      <c r="O30" s="15" t="s">
        <v>187</v>
      </c>
      <c r="P30" s="15" t="s">
        <v>187</v>
      </c>
      <c r="Q30" s="19">
        <v>3335.2998797167752</v>
      </c>
      <c r="R30" s="18">
        <v>86908</v>
      </c>
      <c r="S30" s="12">
        <f t="shared" ref="S30:S41" si="4">R30/$R$41</f>
        <v>0.22368586996527912</v>
      </c>
    </row>
    <row r="31" spans="1:24" x14ac:dyDescent="0.25">
      <c r="A31" s="16" t="s">
        <v>184</v>
      </c>
      <c r="B31" s="16" t="s">
        <v>200</v>
      </c>
      <c r="C31" s="16" t="s">
        <v>204</v>
      </c>
      <c r="D31" s="16" t="s">
        <v>187</v>
      </c>
      <c r="E31" s="16" t="s">
        <v>187</v>
      </c>
      <c r="F31" s="16" t="s">
        <v>188</v>
      </c>
      <c r="G31" s="16" t="s">
        <v>188</v>
      </c>
      <c r="H31" s="16" t="s">
        <v>189</v>
      </c>
      <c r="I31" s="16">
        <v>9.4280334416125461E-2</v>
      </c>
      <c r="J31" s="16">
        <v>3</v>
      </c>
      <c r="K31" s="21">
        <f t="shared" si="1"/>
        <v>31.426778138708485</v>
      </c>
      <c r="N31" s="15" t="s">
        <v>205</v>
      </c>
      <c r="O31" s="15" t="s">
        <v>194</v>
      </c>
      <c r="P31" s="15" t="s">
        <v>192</v>
      </c>
      <c r="Q31" s="19">
        <v>7.4647850637994589E-2</v>
      </c>
      <c r="R31" s="18">
        <v>6</v>
      </c>
      <c r="S31" s="12">
        <f t="shared" si="4"/>
        <v>1.5442942189345913E-5</v>
      </c>
    </row>
    <row r="32" spans="1:24" x14ac:dyDescent="0.25">
      <c r="A32" s="16" t="s">
        <v>184</v>
      </c>
      <c r="B32" s="16" t="s">
        <v>200</v>
      </c>
      <c r="C32" s="16" t="s">
        <v>194</v>
      </c>
      <c r="D32" s="16" t="s">
        <v>194</v>
      </c>
      <c r="E32" s="16" t="s">
        <v>192</v>
      </c>
      <c r="F32" s="17" t="s">
        <v>188</v>
      </c>
      <c r="G32" s="17" t="s">
        <v>188</v>
      </c>
      <c r="H32" s="16" t="s">
        <v>189</v>
      </c>
      <c r="I32" s="16">
        <v>35.529293493792473</v>
      </c>
      <c r="J32" s="16">
        <v>2112</v>
      </c>
      <c r="K32" s="21">
        <f t="shared" si="1"/>
        <v>16.822582146682041</v>
      </c>
      <c r="N32" s="15" t="s">
        <v>191</v>
      </c>
      <c r="O32" s="15" t="s">
        <v>187</v>
      </c>
      <c r="P32" s="15" t="s">
        <v>187</v>
      </c>
      <c r="Q32" s="19">
        <v>5523.5358836162832</v>
      </c>
      <c r="R32" s="18">
        <v>172208</v>
      </c>
      <c r="S32" s="12">
        <f t="shared" si="4"/>
        <v>0.44323303142381354</v>
      </c>
    </row>
    <row r="33" spans="1:20" x14ac:dyDescent="0.25">
      <c r="A33" s="16" t="s">
        <v>184</v>
      </c>
      <c r="B33" s="16" t="s">
        <v>206</v>
      </c>
      <c r="C33" s="16" t="s">
        <v>186</v>
      </c>
      <c r="D33" s="16" t="s">
        <v>187</v>
      </c>
      <c r="E33" s="16" t="s">
        <v>187</v>
      </c>
      <c r="F33" s="16" t="s">
        <v>188</v>
      </c>
      <c r="G33" s="16" t="s">
        <v>188</v>
      </c>
      <c r="H33" s="16" t="s">
        <v>189</v>
      </c>
      <c r="I33" s="16">
        <v>13.454209127225543</v>
      </c>
      <c r="J33" s="16">
        <v>431</v>
      </c>
      <c r="K33" s="21">
        <f t="shared" si="1"/>
        <v>31.216262476161351</v>
      </c>
      <c r="N33" s="84" t="s">
        <v>193</v>
      </c>
      <c r="O33" s="84" t="s">
        <v>194</v>
      </c>
      <c r="P33" s="84" t="s">
        <v>192</v>
      </c>
      <c r="Q33" s="85">
        <v>2829.1629398040959</v>
      </c>
      <c r="R33" s="86">
        <v>99839</v>
      </c>
      <c r="S33" s="12">
        <f t="shared" si="4"/>
        <v>0.25696798420701777</v>
      </c>
    </row>
    <row r="34" spans="1:20" x14ac:dyDescent="0.25">
      <c r="A34" s="16" t="s">
        <v>184</v>
      </c>
      <c r="B34" s="16" t="s">
        <v>206</v>
      </c>
      <c r="C34" s="16" t="s">
        <v>191</v>
      </c>
      <c r="D34" s="16" t="s">
        <v>187</v>
      </c>
      <c r="E34" s="16" t="s">
        <v>187</v>
      </c>
      <c r="F34" s="16" t="s">
        <v>188</v>
      </c>
      <c r="G34" s="16" t="s">
        <v>188</v>
      </c>
      <c r="H34" s="16" t="s">
        <v>189</v>
      </c>
      <c r="I34" s="16">
        <v>68.459886960674652</v>
      </c>
      <c r="J34" s="16">
        <v>2427</v>
      </c>
      <c r="K34" s="21">
        <f t="shared" si="1"/>
        <v>28.207617206705667</v>
      </c>
      <c r="N34" s="15" t="s">
        <v>195</v>
      </c>
      <c r="O34" s="15" t="s">
        <v>195</v>
      </c>
      <c r="P34" s="15" t="s">
        <v>192</v>
      </c>
      <c r="Q34" s="19">
        <v>4.5146992381649298</v>
      </c>
      <c r="R34" s="18">
        <v>191</v>
      </c>
      <c r="S34" s="12">
        <f t="shared" si="4"/>
        <v>4.9160032636084495E-4</v>
      </c>
    </row>
    <row r="35" spans="1:20" x14ac:dyDescent="0.25">
      <c r="A35" s="16" t="s">
        <v>184</v>
      </c>
      <c r="B35" s="16" t="s">
        <v>206</v>
      </c>
      <c r="C35" s="16" t="s">
        <v>193</v>
      </c>
      <c r="D35" s="16" t="s">
        <v>194</v>
      </c>
      <c r="E35" s="16" t="s">
        <v>192</v>
      </c>
      <c r="F35" s="17" t="s">
        <v>188</v>
      </c>
      <c r="G35" s="17" t="s">
        <v>188</v>
      </c>
      <c r="H35" s="16" t="s">
        <v>189</v>
      </c>
      <c r="I35" s="16">
        <v>32.408795772810429</v>
      </c>
      <c r="J35" s="16">
        <v>1477</v>
      </c>
      <c r="K35" s="21">
        <f t="shared" si="1"/>
        <v>21.94231264239027</v>
      </c>
      <c r="N35" s="15" t="s">
        <v>196</v>
      </c>
      <c r="O35" s="15" t="s">
        <v>195</v>
      </c>
      <c r="P35" s="15" t="s">
        <v>192</v>
      </c>
      <c r="Q35" s="19">
        <v>97.661922026200756</v>
      </c>
      <c r="R35" s="18">
        <v>3893</v>
      </c>
      <c r="S35" s="12">
        <f t="shared" si="4"/>
        <v>1.0019895657187274E-2</v>
      </c>
    </row>
    <row r="36" spans="1:20" x14ac:dyDescent="0.25">
      <c r="A36" s="16" t="s">
        <v>184</v>
      </c>
      <c r="B36" s="16" t="s">
        <v>206</v>
      </c>
      <c r="C36" s="16" t="s">
        <v>195</v>
      </c>
      <c r="D36" s="16" t="s">
        <v>195</v>
      </c>
      <c r="E36" s="16" t="s">
        <v>192</v>
      </c>
      <c r="F36" s="16" t="s">
        <v>188</v>
      </c>
      <c r="G36" s="16" t="s">
        <v>188</v>
      </c>
      <c r="H36" s="16" t="s">
        <v>189</v>
      </c>
      <c r="I36" s="16">
        <v>0.13795737898865093</v>
      </c>
      <c r="J36" s="16">
        <v>9</v>
      </c>
      <c r="K36" s="21">
        <f t="shared" si="1"/>
        <v>15.328597665405658</v>
      </c>
      <c r="N36" s="15" t="s">
        <v>198</v>
      </c>
      <c r="O36" s="15" t="s">
        <v>195</v>
      </c>
      <c r="P36" s="15" t="s">
        <v>192</v>
      </c>
      <c r="Q36" s="19">
        <v>1.5288964360193253</v>
      </c>
      <c r="R36" s="18">
        <v>51</v>
      </c>
      <c r="S36" s="12">
        <f t="shared" si="4"/>
        <v>1.3126500860944027E-4</v>
      </c>
    </row>
    <row r="37" spans="1:20" x14ac:dyDescent="0.25">
      <c r="A37" s="16" t="s">
        <v>184</v>
      </c>
      <c r="B37" s="16" t="s">
        <v>206</v>
      </c>
      <c r="C37" s="16" t="s">
        <v>196</v>
      </c>
      <c r="D37" s="16" t="s">
        <v>195</v>
      </c>
      <c r="E37" s="16" t="s">
        <v>192</v>
      </c>
      <c r="F37" s="16" t="s">
        <v>188</v>
      </c>
      <c r="G37" s="16" t="s">
        <v>188</v>
      </c>
      <c r="H37" s="16" t="s">
        <v>189</v>
      </c>
      <c r="I37" s="16">
        <v>0.45749040614929254</v>
      </c>
      <c r="J37" s="16">
        <v>23</v>
      </c>
      <c r="K37" s="21">
        <f t="shared" si="1"/>
        <v>19.890887223882284</v>
      </c>
      <c r="N37" s="15" t="s">
        <v>204</v>
      </c>
      <c r="O37" s="15" t="s">
        <v>187</v>
      </c>
      <c r="P37" s="15" t="s">
        <v>187</v>
      </c>
      <c r="Q37" s="19">
        <v>95.438236882375023</v>
      </c>
      <c r="R37" s="18">
        <v>2508</v>
      </c>
      <c r="S37" s="12">
        <f t="shared" si="4"/>
        <v>6.4551498351465919E-3</v>
      </c>
    </row>
    <row r="38" spans="1:20" x14ac:dyDescent="0.25">
      <c r="A38" s="16" t="s">
        <v>184</v>
      </c>
      <c r="B38" s="16" t="s">
        <v>206</v>
      </c>
      <c r="C38" s="16" t="s">
        <v>194</v>
      </c>
      <c r="D38" s="16" t="s">
        <v>194</v>
      </c>
      <c r="E38" s="16" t="s">
        <v>192</v>
      </c>
      <c r="F38" s="17" t="s">
        <v>188</v>
      </c>
      <c r="G38" s="17" t="s">
        <v>188</v>
      </c>
      <c r="H38" s="16" t="s">
        <v>189</v>
      </c>
      <c r="I38" s="16">
        <v>0.91982648606466444</v>
      </c>
      <c r="J38" s="16">
        <v>51</v>
      </c>
      <c r="K38" s="21">
        <f t="shared" si="1"/>
        <v>18.035813452248323</v>
      </c>
      <c r="N38" s="15" t="s">
        <v>194</v>
      </c>
      <c r="O38" s="15" t="s">
        <v>194</v>
      </c>
      <c r="P38" s="15" t="s">
        <v>192</v>
      </c>
      <c r="Q38" s="19">
        <v>399.83802089973409</v>
      </c>
      <c r="R38" s="18">
        <v>21680</v>
      </c>
      <c r="S38" s="12">
        <f t="shared" si="4"/>
        <v>5.580049777750324E-2</v>
      </c>
    </row>
    <row r="39" spans="1:20" x14ac:dyDescent="0.25">
      <c r="A39" s="16" t="s">
        <v>184</v>
      </c>
      <c r="B39" s="16" t="s">
        <v>207</v>
      </c>
      <c r="C39" s="16" t="s">
        <v>186</v>
      </c>
      <c r="D39" s="16" t="s">
        <v>187</v>
      </c>
      <c r="E39" s="16" t="s">
        <v>187</v>
      </c>
      <c r="F39" s="16" t="s">
        <v>188</v>
      </c>
      <c r="G39" s="16" t="s">
        <v>188</v>
      </c>
      <c r="H39" s="16" t="s">
        <v>189</v>
      </c>
      <c r="I39" s="16">
        <v>12.79700756036307</v>
      </c>
      <c r="J39" s="16">
        <v>412</v>
      </c>
      <c r="K39" s="21">
        <f t="shared" si="1"/>
        <v>31.060697962046287</v>
      </c>
      <c r="N39" s="15" t="s">
        <v>208</v>
      </c>
      <c r="O39" s="15" t="s">
        <v>194</v>
      </c>
      <c r="P39" s="15" t="s">
        <v>192</v>
      </c>
      <c r="Q39" s="19">
        <v>2.1055660523338156</v>
      </c>
      <c r="R39" s="18">
        <v>107</v>
      </c>
      <c r="S39" s="12">
        <f t="shared" si="4"/>
        <v>2.7539913571000211E-4</v>
      </c>
    </row>
    <row r="40" spans="1:20" x14ac:dyDescent="0.25">
      <c r="A40" s="16" t="s">
        <v>184</v>
      </c>
      <c r="B40" s="16" t="s">
        <v>207</v>
      </c>
      <c r="C40" s="16" t="s">
        <v>191</v>
      </c>
      <c r="D40" s="16" t="s">
        <v>187</v>
      </c>
      <c r="E40" s="16" t="s">
        <v>187</v>
      </c>
      <c r="F40" s="16" t="s">
        <v>188</v>
      </c>
      <c r="G40" s="16" t="s">
        <v>188</v>
      </c>
      <c r="H40" s="16" t="s">
        <v>189</v>
      </c>
      <c r="I40" s="16">
        <v>61.433136235679036</v>
      </c>
      <c r="J40" s="16">
        <v>2021</v>
      </c>
      <c r="K40" s="21">
        <f t="shared" si="1"/>
        <v>30.39739546545227</v>
      </c>
      <c r="N40" s="15" t="s">
        <v>209</v>
      </c>
      <c r="O40" s="15" t="s">
        <v>194</v>
      </c>
      <c r="P40" s="15" t="s">
        <v>192</v>
      </c>
      <c r="Q40" s="19">
        <v>3.5230430347755429E-2</v>
      </c>
      <c r="R40" s="18">
        <v>2</v>
      </c>
      <c r="S40" s="12">
        <f t="shared" si="4"/>
        <v>5.1476473964486378E-6</v>
      </c>
    </row>
    <row r="41" spans="1:20" x14ac:dyDescent="0.25">
      <c r="A41" s="16" t="s">
        <v>184</v>
      </c>
      <c r="B41" s="16" t="s">
        <v>207</v>
      </c>
      <c r="C41" s="16" t="s">
        <v>193</v>
      </c>
      <c r="D41" s="16" t="s">
        <v>194</v>
      </c>
      <c r="E41" s="16" t="s">
        <v>192</v>
      </c>
      <c r="F41" s="17" t="s">
        <v>188</v>
      </c>
      <c r="G41" s="17" t="s">
        <v>188</v>
      </c>
      <c r="H41" s="16" t="s">
        <v>189</v>
      </c>
      <c r="I41" s="16">
        <v>10.321168115429904</v>
      </c>
      <c r="J41" s="16">
        <v>481</v>
      </c>
      <c r="K41" s="21">
        <f t="shared" si="1"/>
        <v>21.457729969708737</v>
      </c>
      <c r="N41" s="87" t="s">
        <v>197</v>
      </c>
      <c r="O41" s="87"/>
      <c r="P41" s="87"/>
      <c r="Q41" s="88">
        <v>12377.05512643457</v>
      </c>
      <c r="R41" s="89">
        <v>388527</v>
      </c>
      <c r="S41" s="90">
        <f t="shared" si="4"/>
        <v>1</v>
      </c>
      <c r="T41" s="87"/>
    </row>
    <row r="42" spans="1:20" x14ac:dyDescent="0.25">
      <c r="A42" s="16" t="s">
        <v>184</v>
      </c>
      <c r="B42" s="16" t="s">
        <v>207</v>
      </c>
      <c r="C42" s="16" t="s">
        <v>196</v>
      </c>
      <c r="D42" s="16" t="s">
        <v>195</v>
      </c>
      <c r="E42" s="16" t="s">
        <v>192</v>
      </c>
      <c r="F42" s="16" t="s">
        <v>188</v>
      </c>
      <c r="G42" s="16" t="s">
        <v>188</v>
      </c>
      <c r="H42" s="16" t="s">
        <v>189</v>
      </c>
      <c r="I42" s="16">
        <v>0.33716333479205468</v>
      </c>
      <c r="J42" s="16">
        <v>17</v>
      </c>
      <c r="K42" s="21">
        <f t="shared" si="1"/>
        <v>19.833137340709101</v>
      </c>
      <c r="N42" s="71"/>
      <c r="O42" s="71"/>
      <c r="P42" s="71"/>
      <c r="Q42" s="71"/>
      <c r="R42" s="71"/>
      <c r="S42" s="71"/>
      <c r="T42" s="87"/>
    </row>
    <row r="43" spans="1:20" x14ac:dyDescent="0.25">
      <c r="A43" s="16" t="s">
        <v>184</v>
      </c>
      <c r="B43" s="16" t="s">
        <v>207</v>
      </c>
      <c r="C43" s="16" t="s">
        <v>194</v>
      </c>
      <c r="D43" s="16" t="s">
        <v>194</v>
      </c>
      <c r="E43" s="16" t="s">
        <v>192</v>
      </c>
      <c r="F43" s="17" t="s">
        <v>188</v>
      </c>
      <c r="G43" s="17" t="s">
        <v>188</v>
      </c>
      <c r="H43" s="16" t="s">
        <v>189</v>
      </c>
      <c r="I43" s="16">
        <v>4.1541867821669349</v>
      </c>
      <c r="J43" s="16">
        <v>261</v>
      </c>
      <c r="K43" s="21">
        <f t="shared" si="1"/>
        <v>15.916424452746877</v>
      </c>
      <c r="N43" s="71"/>
      <c r="O43" s="71"/>
      <c r="P43" s="71"/>
      <c r="Q43" s="71"/>
      <c r="R43" s="71"/>
      <c r="S43" s="71"/>
      <c r="T43" s="87"/>
    </row>
    <row r="44" spans="1:20" x14ac:dyDescent="0.25">
      <c r="A44" s="16" t="s">
        <v>184</v>
      </c>
      <c r="B44" s="16" t="s">
        <v>210</v>
      </c>
      <c r="C44" s="16" t="s">
        <v>186</v>
      </c>
      <c r="D44" s="16" t="s">
        <v>187</v>
      </c>
      <c r="E44" s="16" t="s">
        <v>187</v>
      </c>
      <c r="F44" s="16" t="s">
        <v>188</v>
      </c>
      <c r="G44" s="16" t="s">
        <v>188</v>
      </c>
      <c r="H44" s="16" t="s">
        <v>189</v>
      </c>
      <c r="I44" s="16">
        <v>24.322967179254821</v>
      </c>
      <c r="J44" s="16">
        <v>754</v>
      </c>
      <c r="K44" s="21">
        <f t="shared" si="1"/>
        <v>32.258577160815413</v>
      </c>
      <c r="N44" s="87" t="s">
        <v>171</v>
      </c>
      <c r="O44" s="87" t="s">
        <v>173</v>
      </c>
      <c r="P44" s="87" t="s">
        <v>178</v>
      </c>
      <c r="Q44" s="87" t="s">
        <v>175</v>
      </c>
      <c r="R44" s="87" t="s">
        <v>182</v>
      </c>
      <c r="S44" s="87" t="s">
        <v>183</v>
      </c>
      <c r="T44" s="87"/>
    </row>
    <row r="45" spans="1:20" x14ac:dyDescent="0.25">
      <c r="A45" s="16" t="s">
        <v>184</v>
      </c>
      <c r="B45" s="16" t="s">
        <v>210</v>
      </c>
      <c r="C45" s="16" t="s">
        <v>191</v>
      </c>
      <c r="D45" s="16" t="s">
        <v>187</v>
      </c>
      <c r="E45" s="16" t="s">
        <v>187</v>
      </c>
      <c r="F45" s="16" t="s">
        <v>188</v>
      </c>
      <c r="G45" s="16" t="s">
        <v>188</v>
      </c>
      <c r="H45" s="16" t="s">
        <v>189</v>
      </c>
      <c r="I45" s="16">
        <v>141.11477940925488</v>
      </c>
      <c r="J45" s="16">
        <v>4455</v>
      </c>
      <c r="K45" s="21">
        <f t="shared" si="1"/>
        <v>31.675595826993238</v>
      </c>
      <c r="N45" s="87" t="s">
        <v>184</v>
      </c>
      <c r="O45" s="87" t="s">
        <v>193</v>
      </c>
      <c r="P45" s="87" t="s">
        <v>189</v>
      </c>
      <c r="Q45" s="87" t="s">
        <v>192</v>
      </c>
      <c r="R45" s="88">
        <v>2829.1629398040955</v>
      </c>
      <c r="S45" s="89">
        <v>99839</v>
      </c>
      <c r="T45" s="87"/>
    </row>
    <row r="46" spans="1:20" x14ac:dyDescent="0.25">
      <c r="A46" s="16" t="s">
        <v>184</v>
      </c>
      <c r="B46" s="16" t="s">
        <v>210</v>
      </c>
      <c r="C46" s="16" t="s">
        <v>193</v>
      </c>
      <c r="D46" s="16" t="s">
        <v>194</v>
      </c>
      <c r="E46" s="16" t="s">
        <v>192</v>
      </c>
      <c r="F46" s="17" t="s">
        <v>188</v>
      </c>
      <c r="G46" s="17" t="s">
        <v>188</v>
      </c>
      <c r="H46" s="16" t="s">
        <v>189</v>
      </c>
      <c r="I46" s="16">
        <v>23.069033796549107</v>
      </c>
      <c r="J46" s="16">
        <v>999</v>
      </c>
      <c r="K46" s="21">
        <f t="shared" si="1"/>
        <v>23.092125922471581</v>
      </c>
      <c r="N46" s="87" t="s">
        <v>197</v>
      </c>
      <c r="O46" s="87"/>
      <c r="P46" s="87"/>
      <c r="Q46" s="87"/>
      <c r="R46" s="88">
        <v>2829.1629398040955</v>
      </c>
      <c r="S46" s="89">
        <v>99839</v>
      </c>
      <c r="T46" s="87"/>
    </row>
    <row r="47" spans="1:20" x14ac:dyDescent="0.25">
      <c r="A47" s="16" t="s">
        <v>184</v>
      </c>
      <c r="B47" s="16" t="s">
        <v>210</v>
      </c>
      <c r="C47" s="16" t="s">
        <v>195</v>
      </c>
      <c r="D47" s="16" t="s">
        <v>195</v>
      </c>
      <c r="E47" s="16" t="s">
        <v>192</v>
      </c>
      <c r="F47" s="16" t="s">
        <v>188</v>
      </c>
      <c r="G47" s="16" t="s">
        <v>188</v>
      </c>
      <c r="H47" s="16" t="s">
        <v>189</v>
      </c>
      <c r="I47" s="16">
        <v>1.6864750330121775E-2</v>
      </c>
      <c r="J47" s="16">
        <v>1</v>
      </c>
      <c r="K47" s="21">
        <f t="shared" si="1"/>
        <v>16.864750330121776</v>
      </c>
      <c r="N47" s="71"/>
      <c r="O47" s="71"/>
      <c r="P47" s="71"/>
      <c r="Q47" s="71"/>
      <c r="R47" s="71"/>
      <c r="S47" s="71"/>
      <c r="T47" s="87"/>
    </row>
    <row r="48" spans="1:20" x14ac:dyDescent="0.25">
      <c r="A48" s="16" t="s">
        <v>184</v>
      </c>
      <c r="B48" s="16" t="s">
        <v>210</v>
      </c>
      <c r="C48" s="16" t="s">
        <v>196</v>
      </c>
      <c r="D48" s="16" t="s">
        <v>195</v>
      </c>
      <c r="E48" s="16" t="s">
        <v>192</v>
      </c>
      <c r="F48" s="16" t="s">
        <v>188</v>
      </c>
      <c r="G48" s="16" t="s">
        <v>188</v>
      </c>
      <c r="H48" s="16" t="s">
        <v>189</v>
      </c>
      <c r="I48" s="16">
        <v>0.94582467432473682</v>
      </c>
      <c r="J48" s="16">
        <v>42</v>
      </c>
      <c r="K48" s="21">
        <f t="shared" si="1"/>
        <v>22.519635102969925</v>
      </c>
      <c r="N48" s="71"/>
      <c r="O48" s="71"/>
      <c r="P48" s="71"/>
      <c r="Q48" s="71"/>
      <c r="R48" s="71"/>
      <c r="S48" s="71"/>
      <c r="T48" s="87"/>
    </row>
    <row r="49" spans="1:20" x14ac:dyDescent="0.25">
      <c r="A49" s="16" t="s">
        <v>184</v>
      </c>
      <c r="B49" s="16" t="s">
        <v>210</v>
      </c>
      <c r="C49" s="16" t="s">
        <v>194</v>
      </c>
      <c r="D49" s="16" t="s">
        <v>194</v>
      </c>
      <c r="E49" s="16" t="s">
        <v>192</v>
      </c>
      <c r="F49" s="17" t="s">
        <v>188</v>
      </c>
      <c r="G49" s="17" t="s">
        <v>188</v>
      </c>
      <c r="H49" s="16" t="s">
        <v>189</v>
      </c>
      <c r="I49" s="16">
        <v>10.478916075435091</v>
      </c>
      <c r="J49" s="16">
        <v>639</v>
      </c>
      <c r="K49" s="21">
        <f t="shared" si="1"/>
        <v>16.398929695516575</v>
      </c>
      <c r="N49" s="71"/>
      <c r="O49" s="71"/>
      <c r="P49" s="71"/>
      <c r="Q49" s="71"/>
      <c r="R49" s="71"/>
      <c r="S49" s="71"/>
      <c r="T49" s="87"/>
    </row>
    <row r="50" spans="1:20" x14ac:dyDescent="0.25">
      <c r="A50" s="16" t="s">
        <v>184</v>
      </c>
      <c r="B50" s="16" t="s">
        <v>211</v>
      </c>
      <c r="C50" s="16" t="s">
        <v>186</v>
      </c>
      <c r="D50" s="16" t="s">
        <v>187</v>
      </c>
      <c r="E50" s="16" t="s">
        <v>187</v>
      </c>
      <c r="F50" s="16" t="s">
        <v>188</v>
      </c>
      <c r="G50" s="16" t="s">
        <v>188</v>
      </c>
      <c r="H50" s="16" t="s">
        <v>189</v>
      </c>
      <c r="I50" s="16">
        <v>43.255755691457928</v>
      </c>
      <c r="J50" s="16">
        <v>1387</v>
      </c>
      <c r="K50" s="21">
        <f t="shared" si="1"/>
        <v>31.186557816480121</v>
      </c>
      <c r="N50"/>
      <c r="O50"/>
      <c r="P50"/>
      <c r="Q50"/>
      <c r="R50"/>
      <c r="S50"/>
    </row>
    <row r="51" spans="1:20" x14ac:dyDescent="0.25">
      <c r="A51" s="16" t="s">
        <v>184</v>
      </c>
      <c r="B51" s="16" t="s">
        <v>211</v>
      </c>
      <c r="C51" s="16" t="s">
        <v>191</v>
      </c>
      <c r="D51" s="16" t="s">
        <v>187</v>
      </c>
      <c r="E51" s="16" t="s">
        <v>187</v>
      </c>
      <c r="F51" s="16" t="s">
        <v>188</v>
      </c>
      <c r="G51" s="16" t="s">
        <v>188</v>
      </c>
      <c r="H51" s="16" t="s">
        <v>189</v>
      </c>
      <c r="I51" s="16">
        <v>263.80057980432264</v>
      </c>
      <c r="J51" s="16">
        <v>8378</v>
      </c>
      <c r="K51" s="21">
        <f t="shared" si="1"/>
        <v>31.487297661055457</v>
      </c>
      <c r="N51"/>
      <c r="O51"/>
      <c r="P51"/>
      <c r="Q51"/>
      <c r="R51"/>
      <c r="S51"/>
    </row>
    <row r="52" spans="1:20" x14ac:dyDescent="0.25">
      <c r="A52" s="16" t="s">
        <v>184</v>
      </c>
      <c r="B52" s="16" t="s">
        <v>211</v>
      </c>
      <c r="C52" s="16" t="s">
        <v>193</v>
      </c>
      <c r="D52" s="16" t="s">
        <v>194</v>
      </c>
      <c r="E52" s="16" t="s">
        <v>192</v>
      </c>
      <c r="F52" s="17" t="s">
        <v>188</v>
      </c>
      <c r="G52" s="17" t="s">
        <v>188</v>
      </c>
      <c r="H52" s="16" t="s">
        <v>189</v>
      </c>
      <c r="I52" s="16">
        <v>54.372210883288311</v>
      </c>
      <c r="J52" s="16">
        <v>2534</v>
      </c>
      <c r="K52" s="21">
        <f t="shared" si="1"/>
        <v>21.457068225449213</v>
      </c>
      <c r="N52"/>
      <c r="O52"/>
      <c r="P52"/>
      <c r="Q52"/>
      <c r="R52"/>
      <c r="S52"/>
    </row>
    <row r="53" spans="1:20" x14ac:dyDescent="0.25">
      <c r="A53" s="16" t="s">
        <v>184</v>
      </c>
      <c r="B53" s="16" t="s">
        <v>211</v>
      </c>
      <c r="C53" s="16" t="s">
        <v>195</v>
      </c>
      <c r="D53" s="16" t="s">
        <v>195</v>
      </c>
      <c r="E53" s="16" t="s">
        <v>192</v>
      </c>
      <c r="F53" s="16" t="s">
        <v>188</v>
      </c>
      <c r="G53" s="16" t="s">
        <v>188</v>
      </c>
      <c r="H53" s="16" t="s">
        <v>189</v>
      </c>
      <c r="I53" s="16">
        <v>2.6960143618113039E-2</v>
      </c>
      <c r="J53" s="16">
        <v>1</v>
      </c>
      <c r="K53" s="21">
        <f t="shared" si="1"/>
        <v>26.96014361811304</v>
      </c>
      <c r="N53"/>
      <c r="O53"/>
      <c r="P53"/>
      <c r="Q53"/>
      <c r="R53"/>
      <c r="S53"/>
    </row>
    <row r="54" spans="1:20" x14ac:dyDescent="0.25">
      <c r="A54" s="16" t="s">
        <v>184</v>
      </c>
      <c r="B54" s="16" t="s">
        <v>211</v>
      </c>
      <c r="C54" s="16" t="s">
        <v>196</v>
      </c>
      <c r="D54" s="16" t="s">
        <v>195</v>
      </c>
      <c r="E54" s="16" t="s">
        <v>192</v>
      </c>
      <c r="F54" s="16" t="s">
        <v>188</v>
      </c>
      <c r="G54" s="16" t="s">
        <v>188</v>
      </c>
      <c r="H54" s="16" t="s">
        <v>189</v>
      </c>
      <c r="I54" s="16">
        <v>1.3107619810902618</v>
      </c>
      <c r="J54" s="16">
        <v>62</v>
      </c>
      <c r="K54" s="21">
        <f t="shared" si="1"/>
        <v>21.141322275649383</v>
      </c>
      <c r="N54"/>
      <c r="O54"/>
      <c r="P54"/>
      <c r="Q54"/>
      <c r="R54"/>
      <c r="S54"/>
    </row>
    <row r="55" spans="1:20" x14ac:dyDescent="0.25">
      <c r="A55" s="16" t="s">
        <v>184</v>
      </c>
      <c r="B55" s="16" t="s">
        <v>211</v>
      </c>
      <c r="C55" s="16" t="s">
        <v>194</v>
      </c>
      <c r="D55" s="16" t="s">
        <v>194</v>
      </c>
      <c r="E55" s="16" t="s">
        <v>192</v>
      </c>
      <c r="F55" s="17" t="s">
        <v>188</v>
      </c>
      <c r="G55" s="17" t="s">
        <v>188</v>
      </c>
      <c r="H55" s="16" t="s">
        <v>189</v>
      </c>
      <c r="I55" s="16">
        <v>27.992588346280744</v>
      </c>
      <c r="J55" s="16">
        <v>1696</v>
      </c>
      <c r="K55" s="21">
        <f t="shared" si="1"/>
        <v>16.505063883420249</v>
      </c>
      <c r="N55"/>
      <c r="O55"/>
      <c r="P55"/>
      <c r="Q55"/>
      <c r="R55"/>
      <c r="S55"/>
    </row>
    <row r="56" spans="1:20" x14ac:dyDescent="0.25">
      <c r="A56" s="16" t="s">
        <v>184</v>
      </c>
      <c r="B56" s="16" t="s">
        <v>212</v>
      </c>
      <c r="C56" s="16" t="s">
        <v>203</v>
      </c>
      <c r="D56" s="16" t="s">
        <v>187</v>
      </c>
      <c r="E56" s="16" t="s">
        <v>187</v>
      </c>
      <c r="F56" s="16" t="s">
        <v>201</v>
      </c>
      <c r="G56" s="16" t="s">
        <v>201</v>
      </c>
      <c r="H56" s="16" t="s">
        <v>190</v>
      </c>
      <c r="I56" s="16">
        <v>0.85985878979756702</v>
      </c>
      <c r="J56" s="16">
        <v>14</v>
      </c>
      <c r="K56" s="21">
        <f t="shared" si="1"/>
        <v>61.418484985540502</v>
      </c>
      <c r="N56"/>
      <c r="O56"/>
      <c r="P56"/>
      <c r="Q56"/>
      <c r="R56"/>
      <c r="S56"/>
    </row>
    <row r="57" spans="1:20" x14ac:dyDescent="0.25">
      <c r="A57" s="16" t="s">
        <v>184</v>
      </c>
      <c r="B57" s="16" t="s">
        <v>212</v>
      </c>
      <c r="C57" s="16" t="s">
        <v>203</v>
      </c>
      <c r="D57" s="16" t="s">
        <v>187</v>
      </c>
      <c r="E57" s="16" t="s">
        <v>187</v>
      </c>
      <c r="F57" s="16" t="s">
        <v>201</v>
      </c>
      <c r="G57" s="16" t="s">
        <v>202</v>
      </c>
      <c r="H57" s="16" t="s">
        <v>190</v>
      </c>
      <c r="I57" s="16">
        <v>0.15555573668605069</v>
      </c>
      <c r="J57" s="16">
        <v>2</v>
      </c>
      <c r="K57" s="21">
        <f t="shared" si="1"/>
        <v>77.777868343025347</v>
      </c>
      <c r="N57"/>
      <c r="O57"/>
      <c r="P57"/>
      <c r="Q57"/>
      <c r="R57"/>
      <c r="S57"/>
    </row>
    <row r="58" spans="1:20" x14ac:dyDescent="0.25">
      <c r="A58" s="16" t="s">
        <v>184</v>
      </c>
      <c r="B58" s="16" t="s">
        <v>212</v>
      </c>
      <c r="C58" s="16" t="s">
        <v>203</v>
      </c>
      <c r="D58" s="16" t="s">
        <v>187</v>
      </c>
      <c r="E58" s="16" t="s">
        <v>187</v>
      </c>
      <c r="F58" s="16" t="s">
        <v>201</v>
      </c>
      <c r="G58" s="16" t="s">
        <v>213</v>
      </c>
      <c r="H58" s="16" t="s">
        <v>190</v>
      </c>
      <c r="I58" s="16">
        <v>0.33157470200921557</v>
      </c>
      <c r="J58" s="16">
        <v>4</v>
      </c>
      <c r="K58" s="21">
        <f t="shared" si="1"/>
        <v>82.893675502303893</v>
      </c>
      <c r="N58"/>
      <c r="O58"/>
      <c r="P58"/>
      <c r="Q58"/>
      <c r="R58"/>
      <c r="S58"/>
    </row>
    <row r="59" spans="1:20" x14ac:dyDescent="0.25">
      <c r="A59" s="16" t="s">
        <v>184</v>
      </c>
      <c r="B59" s="16" t="s">
        <v>212</v>
      </c>
      <c r="C59" s="16" t="s">
        <v>203</v>
      </c>
      <c r="D59" s="16" t="s">
        <v>187</v>
      </c>
      <c r="E59" s="16" t="s">
        <v>187</v>
      </c>
      <c r="F59" s="16" t="s">
        <v>188</v>
      </c>
      <c r="G59" s="16" t="s">
        <v>188</v>
      </c>
      <c r="H59" s="16" t="s">
        <v>189</v>
      </c>
      <c r="I59" s="16">
        <v>0.91443962424983194</v>
      </c>
      <c r="J59" s="16">
        <v>14</v>
      </c>
      <c r="K59" s="21">
        <f t="shared" si="1"/>
        <v>65.317116017845137</v>
      </c>
      <c r="N59"/>
      <c r="O59"/>
      <c r="P59"/>
      <c r="Q59"/>
      <c r="R59"/>
      <c r="S59"/>
    </row>
    <row r="60" spans="1:20" x14ac:dyDescent="0.25">
      <c r="A60" s="16" t="s">
        <v>184</v>
      </c>
      <c r="B60" s="16" t="s">
        <v>212</v>
      </c>
      <c r="C60" s="16" t="s">
        <v>203</v>
      </c>
      <c r="D60" s="16" t="s">
        <v>187</v>
      </c>
      <c r="E60" s="16" t="s">
        <v>187</v>
      </c>
      <c r="F60" s="16" t="s">
        <v>202</v>
      </c>
      <c r="G60" s="16" t="s">
        <v>202</v>
      </c>
      <c r="H60" s="16" t="s">
        <v>190</v>
      </c>
      <c r="I60" s="16">
        <v>2.5193096563264019</v>
      </c>
      <c r="J60" s="16">
        <v>27</v>
      </c>
      <c r="K60" s="21">
        <f t="shared" si="1"/>
        <v>93.30776504912599</v>
      </c>
      <c r="N60"/>
      <c r="O60"/>
      <c r="P60"/>
      <c r="Q60"/>
      <c r="R60"/>
      <c r="S60"/>
    </row>
    <row r="61" spans="1:20" x14ac:dyDescent="0.25">
      <c r="A61" s="16" t="s">
        <v>184</v>
      </c>
      <c r="B61" s="16" t="s">
        <v>212</v>
      </c>
      <c r="C61" s="16" t="s">
        <v>203</v>
      </c>
      <c r="D61" s="16" t="s">
        <v>187</v>
      </c>
      <c r="E61" s="16" t="s">
        <v>187</v>
      </c>
      <c r="F61" s="16" t="s">
        <v>202</v>
      </c>
      <c r="G61" s="16" t="s">
        <v>213</v>
      </c>
      <c r="H61" s="16" t="s">
        <v>190</v>
      </c>
      <c r="I61" s="16">
        <v>0.8960768328655706</v>
      </c>
      <c r="J61" s="16">
        <v>10</v>
      </c>
      <c r="K61" s="21">
        <f t="shared" si="1"/>
        <v>89.607683286557062</v>
      </c>
      <c r="N61"/>
      <c r="O61"/>
      <c r="P61"/>
      <c r="Q61"/>
      <c r="R61"/>
      <c r="S61"/>
    </row>
    <row r="62" spans="1:20" x14ac:dyDescent="0.25">
      <c r="A62" s="16" t="s">
        <v>184</v>
      </c>
      <c r="B62" s="16" t="s">
        <v>212</v>
      </c>
      <c r="C62" s="16" t="s">
        <v>203</v>
      </c>
      <c r="D62" s="16" t="s">
        <v>187</v>
      </c>
      <c r="E62" s="16" t="s">
        <v>187</v>
      </c>
      <c r="F62" s="16" t="s">
        <v>213</v>
      </c>
      <c r="G62" s="16" t="s">
        <v>213</v>
      </c>
      <c r="H62" s="16" t="s">
        <v>190</v>
      </c>
      <c r="I62" s="16">
        <v>10.687028958229762</v>
      </c>
      <c r="J62" s="16">
        <v>144</v>
      </c>
      <c r="K62" s="21">
        <f t="shared" si="1"/>
        <v>74.215478876595569</v>
      </c>
      <c r="N62"/>
      <c r="O62"/>
      <c r="P62"/>
      <c r="Q62"/>
      <c r="R62"/>
      <c r="S62"/>
    </row>
    <row r="63" spans="1:20" x14ac:dyDescent="0.25">
      <c r="A63" s="16" t="s">
        <v>184</v>
      </c>
      <c r="B63" s="16" t="s">
        <v>212</v>
      </c>
      <c r="C63" s="16" t="s">
        <v>186</v>
      </c>
      <c r="D63" s="16" t="s">
        <v>187</v>
      </c>
      <c r="E63" s="16" t="s">
        <v>187</v>
      </c>
      <c r="F63" s="16" t="s">
        <v>201</v>
      </c>
      <c r="G63" s="16" t="s">
        <v>201</v>
      </c>
      <c r="H63" s="16" t="s">
        <v>190</v>
      </c>
      <c r="I63" s="16">
        <v>43.601115288737482</v>
      </c>
      <c r="J63" s="16">
        <v>953</v>
      </c>
      <c r="K63" s="21">
        <f t="shared" si="1"/>
        <v>45.751432621970075</v>
      </c>
      <c r="N63"/>
      <c r="O63"/>
      <c r="P63"/>
      <c r="Q63"/>
      <c r="R63"/>
      <c r="S63"/>
    </row>
    <row r="64" spans="1:20" x14ac:dyDescent="0.25">
      <c r="A64" s="16" t="s">
        <v>184</v>
      </c>
      <c r="B64" s="16" t="s">
        <v>212</v>
      </c>
      <c r="C64" s="16" t="s">
        <v>186</v>
      </c>
      <c r="D64" s="16" t="s">
        <v>187</v>
      </c>
      <c r="E64" s="16" t="s">
        <v>187</v>
      </c>
      <c r="F64" s="16" t="s">
        <v>201</v>
      </c>
      <c r="G64" s="16" t="s">
        <v>202</v>
      </c>
      <c r="H64" s="16" t="s">
        <v>190</v>
      </c>
      <c r="I64" s="16">
        <v>0.39439986610920347</v>
      </c>
      <c r="J64" s="16">
        <v>11</v>
      </c>
      <c r="K64" s="21">
        <f t="shared" si="1"/>
        <v>35.854533282654856</v>
      </c>
      <c r="N64"/>
      <c r="O64"/>
      <c r="P64"/>
      <c r="Q64"/>
      <c r="R64"/>
      <c r="S64"/>
    </row>
    <row r="65" spans="1:11" x14ac:dyDescent="0.25">
      <c r="A65" s="16" t="s">
        <v>184</v>
      </c>
      <c r="B65" s="16" t="s">
        <v>212</v>
      </c>
      <c r="C65" s="16" t="s">
        <v>186</v>
      </c>
      <c r="D65" s="16" t="s">
        <v>187</v>
      </c>
      <c r="E65" s="16" t="s">
        <v>187</v>
      </c>
      <c r="F65" s="16" t="s">
        <v>201</v>
      </c>
      <c r="G65" s="16" t="s">
        <v>214</v>
      </c>
      <c r="H65" s="16" t="s">
        <v>190</v>
      </c>
      <c r="I65" s="16">
        <v>0.24535908140233439</v>
      </c>
      <c r="J65" s="16">
        <v>5</v>
      </c>
      <c r="K65" s="21">
        <f t="shared" si="1"/>
        <v>49.071816280466876</v>
      </c>
    </row>
    <row r="66" spans="1:11" x14ac:dyDescent="0.25">
      <c r="A66" s="16" t="s">
        <v>184</v>
      </c>
      <c r="B66" s="16" t="s">
        <v>212</v>
      </c>
      <c r="C66" s="16" t="s">
        <v>186</v>
      </c>
      <c r="D66" s="16" t="s">
        <v>187</v>
      </c>
      <c r="E66" s="16" t="s">
        <v>187</v>
      </c>
      <c r="F66" s="16" t="s">
        <v>201</v>
      </c>
      <c r="G66" s="16" t="s">
        <v>213</v>
      </c>
      <c r="H66" s="16" t="s">
        <v>190</v>
      </c>
      <c r="I66" s="16">
        <v>3.7690730974882332</v>
      </c>
      <c r="J66" s="16">
        <v>72</v>
      </c>
      <c r="K66" s="21">
        <f t="shared" si="1"/>
        <v>52.348237465114352</v>
      </c>
    </row>
    <row r="67" spans="1:11" x14ac:dyDescent="0.25">
      <c r="A67" s="16" t="s">
        <v>184</v>
      </c>
      <c r="B67" s="16" t="s">
        <v>212</v>
      </c>
      <c r="C67" s="16" t="s">
        <v>186</v>
      </c>
      <c r="D67" s="16" t="s">
        <v>187</v>
      </c>
      <c r="E67" s="16" t="s">
        <v>187</v>
      </c>
      <c r="F67" s="16" t="s">
        <v>188</v>
      </c>
      <c r="G67" s="16" t="s">
        <v>201</v>
      </c>
      <c r="H67" s="16" t="s">
        <v>190</v>
      </c>
      <c r="I67" s="16">
        <v>0.28372966536521543</v>
      </c>
      <c r="J67" s="16">
        <v>4</v>
      </c>
      <c r="K67" s="21">
        <f t="shared" si="1"/>
        <v>70.932416341303863</v>
      </c>
    </row>
    <row r="68" spans="1:11" x14ac:dyDescent="0.25">
      <c r="A68" s="16" t="s">
        <v>184</v>
      </c>
      <c r="B68" s="16" t="s">
        <v>212</v>
      </c>
      <c r="C68" s="16" t="s">
        <v>186</v>
      </c>
      <c r="D68" s="16" t="s">
        <v>187</v>
      </c>
      <c r="E68" s="16" t="s">
        <v>187</v>
      </c>
      <c r="F68" s="16" t="s">
        <v>188</v>
      </c>
      <c r="G68" s="16" t="s">
        <v>188</v>
      </c>
      <c r="H68" s="16" t="s">
        <v>189</v>
      </c>
      <c r="I68" s="16">
        <v>118.11937835722951</v>
      </c>
      <c r="J68" s="16">
        <v>2802</v>
      </c>
      <c r="K68" s="21">
        <f t="shared" si="1"/>
        <v>42.155381283807813</v>
      </c>
    </row>
    <row r="69" spans="1:11" x14ac:dyDescent="0.25">
      <c r="A69" s="16" t="s">
        <v>184</v>
      </c>
      <c r="B69" s="16" t="s">
        <v>212</v>
      </c>
      <c r="C69" s="16" t="s">
        <v>186</v>
      </c>
      <c r="D69" s="16" t="s">
        <v>187</v>
      </c>
      <c r="E69" s="16" t="s">
        <v>187</v>
      </c>
      <c r="F69" s="16" t="s">
        <v>202</v>
      </c>
      <c r="G69" s="16" t="s">
        <v>202</v>
      </c>
      <c r="H69" s="16" t="s">
        <v>190</v>
      </c>
      <c r="I69" s="16">
        <v>8.5875056232209381</v>
      </c>
      <c r="J69" s="16">
        <v>134</v>
      </c>
      <c r="K69" s="21">
        <f t="shared" si="1"/>
        <v>64.085862859857741</v>
      </c>
    </row>
    <row r="70" spans="1:11" x14ac:dyDescent="0.25">
      <c r="A70" s="16" t="s">
        <v>184</v>
      </c>
      <c r="B70" s="16" t="s">
        <v>212</v>
      </c>
      <c r="C70" s="16" t="s">
        <v>186</v>
      </c>
      <c r="D70" s="16" t="s">
        <v>187</v>
      </c>
      <c r="E70" s="16" t="s">
        <v>187</v>
      </c>
      <c r="F70" s="16" t="s">
        <v>202</v>
      </c>
      <c r="G70" s="16" t="s">
        <v>213</v>
      </c>
      <c r="H70" s="16" t="s">
        <v>190</v>
      </c>
      <c r="I70" s="16">
        <v>2.7467616483589765</v>
      </c>
      <c r="J70" s="16">
        <v>38</v>
      </c>
      <c r="K70" s="21">
        <f t="shared" si="1"/>
        <v>72.283201272604643</v>
      </c>
    </row>
    <row r="71" spans="1:11" x14ac:dyDescent="0.25">
      <c r="A71" s="16" t="s">
        <v>184</v>
      </c>
      <c r="B71" s="16" t="s">
        <v>212</v>
      </c>
      <c r="C71" s="16" t="s">
        <v>186</v>
      </c>
      <c r="D71" s="16" t="s">
        <v>187</v>
      </c>
      <c r="E71" s="16" t="s">
        <v>187</v>
      </c>
      <c r="F71" s="16" t="s">
        <v>213</v>
      </c>
      <c r="G71" s="16" t="s">
        <v>202</v>
      </c>
      <c r="H71" s="16" t="s">
        <v>190</v>
      </c>
      <c r="I71" s="16">
        <v>0.23005420058541345</v>
      </c>
      <c r="J71" s="16">
        <v>3</v>
      </c>
      <c r="K71" s="21">
        <f t="shared" ref="K71:K134" si="5">I71/J71*1000</f>
        <v>76.684733528471142</v>
      </c>
    </row>
    <row r="72" spans="1:11" x14ac:dyDescent="0.25">
      <c r="A72" s="16" t="s">
        <v>184</v>
      </c>
      <c r="B72" s="16" t="s">
        <v>212</v>
      </c>
      <c r="C72" s="16" t="s">
        <v>186</v>
      </c>
      <c r="D72" s="16" t="s">
        <v>187</v>
      </c>
      <c r="E72" s="16" t="s">
        <v>187</v>
      </c>
      <c r="F72" s="16" t="s">
        <v>213</v>
      </c>
      <c r="G72" s="16" t="s">
        <v>213</v>
      </c>
      <c r="H72" s="16" t="s">
        <v>190</v>
      </c>
      <c r="I72" s="16">
        <v>30.838065204411837</v>
      </c>
      <c r="J72" s="16">
        <v>455</v>
      </c>
      <c r="K72" s="21">
        <f t="shared" si="5"/>
        <v>67.77596748222382</v>
      </c>
    </row>
    <row r="73" spans="1:11" x14ac:dyDescent="0.25">
      <c r="A73" s="16" t="s">
        <v>184</v>
      </c>
      <c r="B73" s="16" t="s">
        <v>212</v>
      </c>
      <c r="C73" s="16" t="s">
        <v>191</v>
      </c>
      <c r="D73" s="16" t="s">
        <v>187</v>
      </c>
      <c r="E73" s="16" t="s">
        <v>187</v>
      </c>
      <c r="F73" s="16" t="s">
        <v>201</v>
      </c>
      <c r="G73" s="16" t="s">
        <v>201</v>
      </c>
      <c r="H73" s="16" t="s">
        <v>190</v>
      </c>
      <c r="I73" s="16">
        <v>12.37826505644912</v>
      </c>
      <c r="J73" s="16">
        <v>303</v>
      </c>
      <c r="K73" s="21">
        <f t="shared" si="5"/>
        <v>40.852359922274324</v>
      </c>
    </row>
    <row r="74" spans="1:11" x14ac:dyDescent="0.25">
      <c r="A74" s="16" t="s">
        <v>184</v>
      </c>
      <c r="B74" s="16" t="s">
        <v>212</v>
      </c>
      <c r="C74" s="16" t="s">
        <v>191</v>
      </c>
      <c r="D74" s="16" t="s">
        <v>187</v>
      </c>
      <c r="E74" s="16" t="s">
        <v>187</v>
      </c>
      <c r="F74" s="16" t="s">
        <v>201</v>
      </c>
      <c r="G74" s="16" t="s">
        <v>202</v>
      </c>
      <c r="H74" s="16" t="s">
        <v>190</v>
      </c>
      <c r="I74" s="16">
        <v>0.25590106047452243</v>
      </c>
      <c r="J74" s="16">
        <v>5</v>
      </c>
      <c r="K74" s="21">
        <f t="shared" si="5"/>
        <v>51.180212094904491</v>
      </c>
    </row>
    <row r="75" spans="1:11" x14ac:dyDescent="0.25">
      <c r="A75" s="16" t="s">
        <v>184</v>
      </c>
      <c r="B75" s="16" t="s">
        <v>212</v>
      </c>
      <c r="C75" s="16" t="s">
        <v>191</v>
      </c>
      <c r="D75" s="16" t="s">
        <v>187</v>
      </c>
      <c r="E75" s="16" t="s">
        <v>187</v>
      </c>
      <c r="F75" s="16" t="s">
        <v>201</v>
      </c>
      <c r="G75" s="16" t="s">
        <v>214</v>
      </c>
      <c r="H75" s="16" t="s">
        <v>190</v>
      </c>
      <c r="I75" s="16">
        <v>7.3962603649915137E-2</v>
      </c>
      <c r="J75" s="16">
        <v>2</v>
      </c>
      <c r="K75" s="21">
        <f t="shared" si="5"/>
        <v>36.981301824957569</v>
      </c>
    </row>
    <row r="76" spans="1:11" x14ac:dyDescent="0.25">
      <c r="A76" s="16" t="s">
        <v>184</v>
      </c>
      <c r="B76" s="16" t="s">
        <v>212</v>
      </c>
      <c r="C76" s="16" t="s">
        <v>191</v>
      </c>
      <c r="D76" s="16" t="s">
        <v>187</v>
      </c>
      <c r="E76" s="16" t="s">
        <v>187</v>
      </c>
      <c r="F76" s="16" t="s">
        <v>201</v>
      </c>
      <c r="G76" s="16" t="s">
        <v>213</v>
      </c>
      <c r="H76" s="16" t="s">
        <v>190</v>
      </c>
      <c r="I76" s="16">
        <v>0.74104704574598679</v>
      </c>
      <c r="J76" s="16">
        <v>19</v>
      </c>
      <c r="K76" s="21">
        <f t="shared" si="5"/>
        <v>39.002476091894039</v>
      </c>
    </row>
    <row r="77" spans="1:11" x14ac:dyDescent="0.25">
      <c r="A77" s="16" t="s">
        <v>184</v>
      </c>
      <c r="B77" s="16" t="s">
        <v>212</v>
      </c>
      <c r="C77" s="16" t="s">
        <v>191</v>
      </c>
      <c r="D77" s="16" t="s">
        <v>187</v>
      </c>
      <c r="E77" s="16" t="s">
        <v>187</v>
      </c>
      <c r="F77" s="16" t="s">
        <v>188</v>
      </c>
      <c r="G77" s="16" t="s">
        <v>201</v>
      </c>
      <c r="H77" s="16" t="s">
        <v>190</v>
      </c>
      <c r="I77" s="16">
        <v>0.11543533776699898</v>
      </c>
      <c r="J77" s="16">
        <v>2</v>
      </c>
      <c r="K77" s="21">
        <f t="shared" si="5"/>
        <v>57.717668883499492</v>
      </c>
    </row>
    <row r="78" spans="1:11" x14ac:dyDescent="0.25">
      <c r="A78" s="16" t="s">
        <v>184</v>
      </c>
      <c r="B78" s="16" t="s">
        <v>212</v>
      </c>
      <c r="C78" s="16" t="s">
        <v>191</v>
      </c>
      <c r="D78" s="16" t="s">
        <v>187</v>
      </c>
      <c r="E78" s="16" t="s">
        <v>187</v>
      </c>
      <c r="F78" s="16" t="s">
        <v>188</v>
      </c>
      <c r="G78" s="16" t="s">
        <v>188</v>
      </c>
      <c r="H78" s="16" t="s">
        <v>189</v>
      </c>
      <c r="I78" s="16">
        <v>32.148539960854073</v>
      </c>
      <c r="J78" s="16">
        <v>898</v>
      </c>
      <c r="K78" s="21">
        <f t="shared" si="5"/>
        <v>35.800155858412104</v>
      </c>
    </row>
    <row r="79" spans="1:11" x14ac:dyDescent="0.25">
      <c r="A79" s="16" t="s">
        <v>184</v>
      </c>
      <c r="B79" s="16" t="s">
        <v>212</v>
      </c>
      <c r="C79" s="16" t="s">
        <v>191</v>
      </c>
      <c r="D79" s="16" t="s">
        <v>187</v>
      </c>
      <c r="E79" s="16" t="s">
        <v>187</v>
      </c>
      <c r="F79" s="16" t="s">
        <v>202</v>
      </c>
      <c r="G79" s="16" t="s">
        <v>202</v>
      </c>
      <c r="H79" s="16" t="s">
        <v>190</v>
      </c>
      <c r="I79" s="16">
        <v>3.1039008752537534</v>
      </c>
      <c r="J79" s="16">
        <v>57</v>
      </c>
      <c r="K79" s="21">
        <f t="shared" si="5"/>
        <v>54.454401320241281</v>
      </c>
    </row>
    <row r="80" spans="1:11" x14ac:dyDescent="0.25">
      <c r="A80" s="16" t="s">
        <v>184</v>
      </c>
      <c r="B80" s="16" t="s">
        <v>212</v>
      </c>
      <c r="C80" s="16" t="s">
        <v>191</v>
      </c>
      <c r="D80" s="16" t="s">
        <v>187</v>
      </c>
      <c r="E80" s="16" t="s">
        <v>187</v>
      </c>
      <c r="F80" s="16" t="s">
        <v>202</v>
      </c>
      <c r="G80" s="16" t="s">
        <v>213</v>
      </c>
      <c r="H80" s="16" t="s">
        <v>190</v>
      </c>
      <c r="I80" s="16">
        <v>1.034289663876963</v>
      </c>
      <c r="J80" s="16">
        <v>20</v>
      </c>
      <c r="K80" s="21">
        <f t="shared" si="5"/>
        <v>51.714483193848153</v>
      </c>
    </row>
    <row r="81" spans="1:11" x14ac:dyDescent="0.25">
      <c r="A81" s="16" t="s">
        <v>184</v>
      </c>
      <c r="B81" s="16" t="s">
        <v>212</v>
      </c>
      <c r="C81" s="16" t="s">
        <v>191</v>
      </c>
      <c r="D81" s="16" t="s">
        <v>187</v>
      </c>
      <c r="E81" s="16" t="s">
        <v>187</v>
      </c>
      <c r="F81" s="16" t="s">
        <v>214</v>
      </c>
      <c r="G81" s="16" t="s">
        <v>214</v>
      </c>
      <c r="H81" s="16" t="s">
        <v>190</v>
      </c>
      <c r="I81" s="16">
        <v>5.7868661222139843E-2</v>
      </c>
      <c r="J81" s="16">
        <v>1</v>
      </c>
      <c r="K81" s="21">
        <f t="shared" si="5"/>
        <v>57.868661222139842</v>
      </c>
    </row>
    <row r="82" spans="1:11" x14ac:dyDescent="0.25">
      <c r="A82" s="16" t="s">
        <v>184</v>
      </c>
      <c r="B82" s="16" t="s">
        <v>212</v>
      </c>
      <c r="C82" s="16" t="s">
        <v>191</v>
      </c>
      <c r="D82" s="16" t="s">
        <v>187</v>
      </c>
      <c r="E82" s="16" t="s">
        <v>187</v>
      </c>
      <c r="F82" s="16" t="s">
        <v>213</v>
      </c>
      <c r="G82" s="16" t="s">
        <v>213</v>
      </c>
      <c r="H82" s="16" t="s">
        <v>190</v>
      </c>
      <c r="I82" s="16">
        <v>13.943721260883056</v>
      </c>
      <c r="J82" s="16">
        <v>273</v>
      </c>
      <c r="K82" s="21">
        <f t="shared" si="5"/>
        <v>51.075902054516689</v>
      </c>
    </row>
    <row r="83" spans="1:11" x14ac:dyDescent="0.25">
      <c r="A83" s="16" t="s">
        <v>184</v>
      </c>
      <c r="B83" s="16" t="s">
        <v>212</v>
      </c>
      <c r="C83" s="16" t="s">
        <v>193</v>
      </c>
      <c r="D83" s="16" t="s">
        <v>194</v>
      </c>
      <c r="E83" s="16" t="s">
        <v>192</v>
      </c>
      <c r="F83" s="17" t="s">
        <v>188</v>
      </c>
      <c r="G83" s="17" t="s">
        <v>188</v>
      </c>
      <c r="H83" s="16" t="s">
        <v>189</v>
      </c>
      <c r="I83" s="16">
        <v>142.54660197443755</v>
      </c>
      <c r="J83" s="16">
        <v>4147</v>
      </c>
      <c r="K83" s="21">
        <f t="shared" si="5"/>
        <v>34.373427049538833</v>
      </c>
    </row>
    <row r="84" spans="1:11" x14ac:dyDescent="0.25">
      <c r="A84" s="16" t="s">
        <v>184</v>
      </c>
      <c r="B84" s="16" t="s">
        <v>212</v>
      </c>
      <c r="C84" s="16" t="s">
        <v>195</v>
      </c>
      <c r="D84" s="16" t="s">
        <v>195</v>
      </c>
      <c r="E84" s="16" t="s">
        <v>192</v>
      </c>
      <c r="F84" s="16" t="s">
        <v>201</v>
      </c>
      <c r="G84" s="16" t="s">
        <v>201</v>
      </c>
      <c r="H84" s="16" t="s">
        <v>190</v>
      </c>
      <c r="I84" s="16">
        <v>0.24313785352379499</v>
      </c>
      <c r="J84" s="16">
        <v>4</v>
      </c>
      <c r="K84" s="21">
        <f t="shared" si="5"/>
        <v>60.78446338094875</v>
      </c>
    </row>
    <row r="85" spans="1:11" x14ac:dyDescent="0.25">
      <c r="A85" s="16" t="s">
        <v>184</v>
      </c>
      <c r="B85" s="16" t="s">
        <v>212</v>
      </c>
      <c r="C85" s="16" t="s">
        <v>196</v>
      </c>
      <c r="D85" s="16" t="s">
        <v>195</v>
      </c>
      <c r="E85" s="16" t="s">
        <v>192</v>
      </c>
      <c r="F85" s="16" t="s">
        <v>201</v>
      </c>
      <c r="G85" s="16" t="s">
        <v>201</v>
      </c>
      <c r="H85" s="16" t="s">
        <v>190</v>
      </c>
      <c r="I85" s="16">
        <v>0.99588068423083531</v>
      </c>
      <c r="J85" s="16">
        <v>35</v>
      </c>
      <c r="K85" s="21">
        <f t="shared" si="5"/>
        <v>28.453733835166723</v>
      </c>
    </row>
    <row r="86" spans="1:11" x14ac:dyDescent="0.25">
      <c r="A86" s="16" t="s">
        <v>184</v>
      </c>
      <c r="B86" s="16" t="s">
        <v>212</v>
      </c>
      <c r="C86" s="16" t="s">
        <v>196</v>
      </c>
      <c r="D86" s="16" t="s">
        <v>195</v>
      </c>
      <c r="E86" s="16" t="s">
        <v>192</v>
      </c>
      <c r="F86" s="16" t="s">
        <v>201</v>
      </c>
      <c r="G86" s="16" t="s">
        <v>202</v>
      </c>
      <c r="H86" s="16" t="s">
        <v>190</v>
      </c>
      <c r="I86" s="16">
        <v>3.2143520501871026E-2</v>
      </c>
      <c r="J86" s="16">
        <v>1</v>
      </c>
      <c r="K86" s="21">
        <f t="shared" si="5"/>
        <v>32.143520501871023</v>
      </c>
    </row>
    <row r="87" spans="1:11" x14ac:dyDescent="0.25">
      <c r="A87" s="16" t="s">
        <v>184</v>
      </c>
      <c r="B87" s="16" t="s">
        <v>212</v>
      </c>
      <c r="C87" s="16" t="s">
        <v>196</v>
      </c>
      <c r="D87" s="16" t="s">
        <v>195</v>
      </c>
      <c r="E87" s="16" t="s">
        <v>192</v>
      </c>
      <c r="F87" s="16" t="s">
        <v>188</v>
      </c>
      <c r="G87" s="16" t="s">
        <v>188</v>
      </c>
      <c r="H87" s="16" t="s">
        <v>189</v>
      </c>
      <c r="I87" s="16">
        <v>3.5260975943462927</v>
      </c>
      <c r="J87" s="16">
        <v>136</v>
      </c>
      <c r="K87" s="21">
        <f t="shared" si="5"/>
        <v>25.927188193722738</v>
      </c>
    </row>
    <row r="88" spans="1:11" x14ac:dyDescent="0.25">
      <c r="A88" s="16" t="s">
        <v>184</v>
      </c>
      <c r="B88" s="16" t="s">
        <v>212</v>
      </c>
      <c r="C88" s="16" t="s">
        <v>196</v>
      </c>
      <c r="D88" s="16" t="s">
        <v>195</v>
      </c>
      <c r="E88" s="16" t="s">
        <v>192</v>
      </c>
      <c r="F88" s="16" t="s">
        <v>202</v>
      </c>
      <c r="G88" s="16" t="s">
        <v>202</v>
      </c>
      <c r="H88" s="16" t="s">
        <v>190</v>
      </c>
      <c r="I88" s="16">
        <v>7.8169775211588965E-2</v>
      </c>
      <c r="J88" s="16">
        <v>1</v>
      </c>
      <c r="K88" s="21">
        <f t="shared" si="5"/>
        <v>78.16977521158897</v>
      </c>
    </row>
    <row r="89" spans="1:11" x14ac:dyDescent="0.25">
      <c r="A89" s="16" t="s">
        <v>184</v>
      </c>
      <c r="B89" s="16" t="s">
        <v>212</v>
      </c>
      <c r="C89" s="16" t="s">
        <v>196</v>
      </c>
      <c r="D89" s="16" t="s">
        <v>195</v>
      </c>
      <c r="E89" s="16" t="s">
        <v>192</v>
      </c>
      <c r="F89" s="16" t="s">
        <v>202</v>
      </c>
      <c r="G89" s="16" t="s">
        <v>213</v>
      </c>
      <c r="H89" s="16" t="s">
        <v>190</v>
      </c>
      <c r="I89" s="16">
        <v>0.11208144386432159</v>
      </c>
      <c r="J89" s="16">
        <v>2</v>
      </c>
      <c r="K89" s="21">
        <f t="shared" si="5"/>
        <v>56.040721932160793</v>
      </c>
    </row>
    <row r="90" spans="1:11" x14ac:dyDescent="0.25">
      <c r="A90" s="16" t="s">
        <v>184</v>
      </c>
      <c r="B90" s="16" t="s">
        <v>212</v>
      </c>
      <c r="C90" s="16" t="s">
        <v>196</v>
      </c>
      <c r="D90" s="16" t="s">
        <v>195</v>
      </c>
      <c r="E90" s="16" t="s">
        <v>192</v>
      </c>
      <c r="F90" s="16" t="s">
        <v>213</v>
      </c>
      <c r="G90" s="16" t="s">
        <v>213</v>
      </c>
      <c r="H90" s="16" t="s">
        <v>190</v>
      </c>
      <c r="I90" s="16">
        <v>1.1952553971960629</v>
      </c>
      <c r="J90" s="16">
        <v>27</v>
      </c>
      <c r="K90" s="21">
        <f t="shared" si="5"/>
        <v>44.268718414668996</v>
      </c>
    </row>
    <row r="91" spans="1:11" x14ac:dyDescent="0.25">
      <c r="A91" s="16" t="s">
        <v>184</v>
      </c>
      <c r="B91" s="16" t="s">
        <v>212</v>
      </c>
      <c r="C91" s="16" t="s">
        <v>194</v>
      </c>
      <c r="D91" s="16" t="s">
        <v>194</v>
      </c>
      <c r="E91" s="16" t="s">
        <v>192</v>
      </c>
      <c r="F91" s="17" t="s">
        <v>188</v>
      </c>
      <c r="G91" s="17" t="s">
        <v>188</v>
      </c>
      <c r="H91" s="16" t="s">
        <v>189</v>
      </c>
      <c r="I91" s="16">
        <v>0.79171798373692437</v>
      </c>
      <c r="J91" s="16">
        <v>20</v>
      </c>
      <c r="K91" s="21">
        <f t="shared" si="5"/>
        <v>39.58589918684622</v>
      </c>
    </row>
    <row r="92" spans="1:11" x14ac:dyDescent="0.25">
      <c r="A92" s="16" t="s">
        <v>184</v>
      </c>
      <c r="B92" s="16" t="s">
        <v>215</v>
      </c>
      <c r="C92" s="16" t="s">
        <v>203</v>
      </c>
      <c r="D92" s="16" t="s">
        <v>187</v>
      </c>
      <c r="E92" s="16" t="s">
        <v>187</v>
      </c>
      <c r="F92" s="16" t="s">
        <v>188</v>
      </c>
      <c r="G92" s="16" t="s">
        <v>188</v>
      </c>
      <c r="H92" s="16" t="s">
        <v>189</v>
      </c>
      <c r="I92" s="16">
        <v>8.061429264748278E-2</v>
      </c>
      <c r="J92" s="16">
        <v>1</v>
      </c>
      <c r="K92" s="21">
        <f t="shared" si="5"/>
        <v>80.614292647482785</v>
      </c>
    </row>
    <row r="93" spans="1:11" x14ac:dyDescent="0.25">
      <c r="A93" s="16" t="s">
        <v>184</v>
      </c>
      <c r="B93" s="16" t="s">
        <v>215</v>
      </c>
      <c r="C93" s="16" t="s">
        <v>191</v>
      </c>
      <c r="D93" s="16" t="s">
        <v>187</v>
      </c>
      <c r="E93" s="16" t="s">
        <v>187</v>
      </c>
      <c r="F93" s="16" t="s">
        <v>188</v>
      </c>
      <c r="G93" s="16" t="s">
        <v>188</v>
      </c>
      <c r="H93" s="16" t="s">
        <v>189</v>
      </c>
      <c r="I93" s="16">
        <v>9.9463697372007831E-2</v>
      </c>
      <c r="J93" s="16">
        <v>1</v>
      </c>
      <c r="K93" s="21">
        <f t="shared" si="5"/>
        <v>99.463697372007829</v>
      </c>
    </row>
    <row r="94" spans="1:11" x14ac:dyDescent="0.25">
      <c r="A94" s="16" t="s">
        <v>184</v>
      </c>
      <c r="B94" s="16" t="s">
        <v>215</v>
      </c>
      <c r="C94" s="16" t="s">
        <v>191</v>
      </c>
      <c r="D94" s="16" t="s">
        <v>187</v>
      </c>
      <c r="E94" s="16" t="s">
        <v>187</v>
      </c>
      <c r="F94" s="16" t="s">
        <v>214</v>
      </c>
      <c r="G94" s="16" t="s">
        <v>214</v>
      </c>
      <c r="H94" s="16" t="s">
        <v>190</v>
      </c>
      <c r="I94" s="16">
        <v>0.15564039161533083</v>
      </c>
      <c r="J94" s="16">
        <v>2</v>
      </c>
      <c r="K94" s="21">
        <f t="shared" si="5"/>
        <v>77.820195807665414</v>
      </c>
    </row>
    <row r="95" spans="1:11" x14ac:dyDescent="0.25">
      <c r="A95" s="16" t="s">
        <v>184</v>
      </c>
      <c r="B95" s="16" t="s">
        <v>215</v>
      </c>
      <c r="C95" s="16" t="s">
        <v>193</v>
      </c>
      <c r="D95" s="16" t="s">
        <v>194</v>
      </c>
      <c r="E95" s="16" t="s">
        <v>192</v>
      </c>
      <c r="F95" s="17" t="s">
        <v>188</v>
      </c>
      <c r="G95" s="17" t="s">
        <v>188</v>
      </c>
      <c r="H95" s="16" t="s">
        <v>189</v>
      </c>
      <c r="I95" s="16">
        <v>9.8208991231453852E-2</v>
      </c>
      <c r="J95" s="16">
        <v>2</v>
      </c>
      <c r="K95" s="21">
        <f t="shared" si="5"/>
        <v>49.104495615726925</v>
      </c>
    </row>
    <row r="96" spans="1:11" x14ac:dyDescent="0.25">
      <c r="A96" s="16" t="s">
        <v>184</v>
      </c>
      <c r="B96" s="16" t="s">
        <v>215</v>
      </c>
      <c r="C96" s="16" t="s">
        <v>196</v>
      </c>
      <c r="D96" s="16" t="s">
        <v>195</v>
      </c>
      <c r="E96" s="16" t="s">
        <v>192</v>
      </c>
      <c r="F96" s="16" t="s">
        <v>201</v>
      </c>
      <c r="G96" s="16" t="s">
        <v>201</v>
      </c>
      <c r="H96" s="16" t="s">
        <v>190</v>
      </c>
      <c r="I96" s="16">
        <v>1.6203265239619513E-2</v>
      </c>
      <c r="J96" s="16">
        <v>1</v>
      </c>
      <c r="K96" s="21">
        <f t="shared" si="5"/>
        <v>16.203265239619512</v>
      </c>
    </row>
    <row r="97" spans="1:11" x14ac:dyDescent="0.25">
      <c r="A97" s="16" t="s">
        <v>184</v>
      </c>
      <c r="B97" s="16" t="s">
        <v>216</v>
      </c>
      <c r="C97" s="16" t="s">
        <v>186</v>
      </c>
      <c r="D97" s="16" t="s">
        <v>187</v>
      </c>
      <c r="E97" s="16" t="s">
        <v>187</v>
      </c>
      <c r="F97" s="16" t="s">
        <v>201</v>
      </c>
      <c r="G97" s="16" t="s">
        <v>201</v>
      </c>
      <c r="H97" s="16" t="s">
        <v>190</v>
      </c>
      <c r="I97" s="16">
        <v>112.20701251581077</v>
      </c>
      <c r="J97" s="16">
        <v>2973</v>
      </c>
      <c r="K97" s="21">
        <f t="shared" si="5"/>
        <v>37.742015646085022</v>
      </c>
    </row>
    <row r="98" spans="1:11" x14ac:dyDescent="0.25">
      <c r="A98" s="16" t="s">
        <v>184</v>
      </c>
      <c r="B98" s="16" t="s">
        <v>216</v>
      </c>
      <c r="C98" s="16" t="s">
        <v>186</v>
      </c>
      <c r="D98" s="16" t="s">
        <v>187</v>
      </c>
      <c r="E98" s="16" t="s">
        <v>187</v>
      </c>
      <c r="F98" s="16" t="s">
        <v>201</v>
      </c>
      <c r="G98" s="16" t="s">
        <v>188</v>
      </c>
      <c r="H98" s="16" t="s">
        <v>189</v>
      </c>
      <c r="I98" s="16">
        <v>35.27727125800935</v>
      </c>
      <c r="J98" s="16">
        <v>1027</v>
      </c>
      <c r="K98" s="21">
        <f t="shared" si="5"/>
        <v>34.349825957165869</v>
      </c>
    </row>
    <row r="99" spans="1:11" x14ac:dyDescent="0.25">
      <c r="A99" s="16" t="s">
        <v>184</v>
      </c>
      <c r="B99" s="16" t="s">
        <v>216</v>
      </c>
      <c r="C99" s="16" t="s">
        <v>186</v>
      </c>
      <c r="D99" s="16" t="s">
        <v>187</v>
      </c>
      <c r="E99" s="16" t="s">
        <v>187</v>
      </c>
      <c r="F99" s="16" t="s">
        <v>201</v>
      </c>
      <c r="G99" s="16" t="s">
        <v>202</v>
      </c>
      <c r="H99" s="16" t="s">
        <v>190</v>
      </c>
      <c r="I99" s="16">
        <v>2.9168492737865743</v>
      </c>
      <c r="J99" s="16">
        <v>55</v>
      </c>
      <c r="K99" s="21">
        <f t="shared" si="5"/>
        <v>53.033623159755898</v>
      </c>
    </row>
    <row r="100" spans="1:11" x14ac:dyDescent="0.25">
      <c r="A100" s="16" t="s">
        <v>184</v>
      </c>
      <c r="B100" s="16" t="s">
        <v>216</v>
      </c>
      <c r="C100" s="16" t="s">
        <v>186</v>
      </c>
      <c r="D100" s="16" t="s">
        <v>187</v>
      </c>
      <c r="E100" s="16" t="s">
        <v>187</v>
      </c>
      <c r="F100" s="16" t="s">
        <v>201</v>
      </c>
      <c r="G100" s="16" t="s">
        <v>214</v>
      </c>
      <c r="H100" s="16" t="s">
        <v>190</v>
      </c>
      <c r="I100" s="16">
        <v>7.5275511937480055E-2</v>
      </c>
      <c r="J100" s="16">
        <v>2</v>
      </c>
      <c r="K100" s="21">
        <f t="shared" si="5"/>
        <v>37.637755968740031</v>
      </c>
    </row>
    <row r="101" spans="1:11" x14ac:dyDescent="0.25">
      <c r="A101" s="16" t="s">
        <v>184</v>
      </c>
      <c r="B101" s="16" t="s">
        <v>216</v>
      </c>
      <c r="C101" s="16" t="s">
        <v>186</v>
      </c>
      <c r="D101" s="16" t="s">
        <v>187</v>
      </c>
      <c r="E101" s="16" t="s">
        <v>187</v>
      </c>
      <c r="F101" s="16" t="s">
        <v>201</v>
      </c>
      <c r="G101" s="16" t="s">
        <v>213</v>
      </c>
      <c r="H101" s="16" t="s">
        <v>190</v>
      </c>
      <c r="I101" s="16">
        <v>0.18614497024280252</v>
      </c>
      <c r="J101" s="16">
        <v>3</v>
      </c>
      <c r="K101" s="21">
        <f t="shared" si="5"/>
        <v>62.048323414267507</v>
      </c>
    </row>
    <row r="102" spans="1:11" x14ac:dyDescent="0.25">
      <c r="A102" s="16" t="s">
        <v>184</v>
      </c>
      <c r="B102" s="16" t="s">
        <v>216</v>
      </c>
      <c r="C102" s="16" t="s">
        <v>186</v>
      </c>
      <c r="D102" s="16" t="s">
        <v>187</v>
      </c>
      <c r="E102" s="16" t="s">
        <v>187</v>
      </c>
      <c r="F102" s="16" t="s">
        <v>188</v>
      </c>
      <c r="G102" s="16" t="s">
        <v>201</v>
      </c>
      <c r="H102" s="16" t="s">
        <v>190</v>
      </c>
      <c r="I102" s="16">
        <v>5.3811484839777348</v>
      </c>
      <c r="J102" s="16">
        <v>139</v>
      </c>
      <c r="K102" s="21">
        <f t="shared" si="5"/>
        <v>38.713298445882984</v>
      </c>
    </row>
    <row r="103" spans="1:11" x14ac:dyDescent="0.25">
      <c r="A103" s="16" t="s">
        <v>184</v>
      </c>
      <c r="B103" s="16" t="s">
        <v>216</v>
      </c>
      <c r="C103" s="16" t="s">
        <v>186</v>
      </c>
      <c r="D103" s="16" t="s">
        <v>187</v>
      </c>
      <c r="E103" s="16" t="s">
        <v>187</v>
      </c>
      <c r="F103" s="16" t="s">
        <v>188</v>
      </c>
      <c r="G103" s="16" t="s">
        <v>188</v>
      </c>
      <c r="H103" s="16" t="s">
        <v>189</v>
      </c>
      <c r="I103" s="16">
        <v>136.30807073280488</v>
      </c>
      <c r="J103" s="16">
        <v>3958</v>
      </c>
      <c r="K103" s="21">
        <f t="shared" si="5"/>
        <v>34.438623227085614</v>
      </c>
    </row>
    <row r="104" spans="1:11" x14ac:dyDescent="0.25">
      <c r="A104" s="16" t="s">
        <v>184</v>
      </c>
      <c r="B104" s="16" t="s">
        <v>216</v>
      </c>
      <c r="C104" s="16" t="s">
        <v>186</v>
      </c>
      <c r="D104" s="16" t="s">
        <v>187</v>
      </c>
      <c r="E104" s="16" t="s">
        <v>187</v>
      </c>
      <c r="F104" s="16" t="s">
        <v>188</v>
      </c>
      <c r="G104" s="16" t="s">
        <v>202</v>
      </c>
      <c r="H104" s="16" t="s">
        <v>190</v>
      </c>
      <c r="I104" s="16">
        <v>0.12984387474850173</v>
      </c>
      <c r="J104" s="16">
        <v>4</v>
      </c>
      <c r="K104" s="21">
        <f t="shared" si="5"/>
        <v>32.46096868712543</v>
      </c>
    </row>
    <row r="105" spans="1:11" x14ac:dyDescent="0.25">
      <c r="A105" s="16" t="s">
        <v>184</v>
      </c>
      <c r="B105" s="16" t="s">
        <v>216</v>
      </c>
      <c r="C105" s="16" t="s">
        <v>186</v>
      </c>
      <c r="D105" s="16" t="s">
        <v>187</v>
      </c>
      <c r="E105" s="16" t="s">
        <v>187</v>
      </c>
      <c r="F105" s="16" t="s">
        <v>188</v>
      </c>
      <c r="G105" s="16" t="s">
        <v>214</v>
      </c>
      <c r="H105" s="16" t="s">
        <v>190</v>
      </c>
      <c r="I105" s="16">
        <v>5.7501055500528753E-2</v>
      </c>
      <c r="J105" s="16">
        <v>1</v>
      </c>
      <c r="K105" s="21">
        <f t="shared" si="5"/>
        <v>57.50105550052875</v>
      </c>
    </row>
    <row r="106" spans="1:11" x14ac:dyDescent="0.25">
      <c r="A106" s="16" t="s">
        <v>184</v>
      </c>
      <c r="B106" s="16" t="s">
        <v>216</v>
      </c>
      <c r="C106" s="16" t="s">
        <v>186</v>
      </c>
      <c r="D106" s="16" t="s">
        <v>187</v>
      </c>
      <c r="E106" s="16" t="s">
        <v>187</v>
      </c>
      <c r="F106" s="16" t="s">
        <v>188</v>
      </c>
      <c r="G106" s="16" t="s">
        <v>213</v>
      </c>
      <c r="H106" s="16" t="s">
        <v>190</v>
      </c>
      <c r="I106" s="16">
        <v>6.2209749376512351E-2</v>
      </c>
      <c r="J106" s="16">
        <v>1</v>
      </c>
      <c r="K106" s="21">
        <f t="shared" si="5"/>
        <v>62.209749376512349</v>
      </c>
    </row>
    <row r="107" spans="1:11" x14ac:dyDescent="0.25">
      <c r="A107" s="16" t="s">
        <v>184</v>
      </c>
      <c r="B107" s="16" t="s">
        <v>216</v>
      </c>
      <c r="C107" s="16" t="s">
        <v>186</v>
      </c>
      <c r="D107" s="16" t="s">
        <v>187</v>
      </c>
      <c r="E107" s="16" t="s">
        <v>187</v>
      </c>
      <c r="F107" s="16" t="s">
        <v>202</v>
      </c>
      <c r="G107" s="16" t="s">
        <v>201</v>
      </c>
      <c r="H107" s="16" t="s">
        <v>190</v>
      </c>
      <c r="I107" s="16">
        <v>24.926836261023535</v>
      </c>
      <c r="J107" s="16">
        <v>607</v>
      </c>
      <c r="K107" s="21">
        <f t="shared" si="5"/>
        <v>41.065628107122791</v>
      </c>
    </row>
    <row r="108" spans="1:11" x14ac:dyDescent="0.25">
      <c r="A108" s="16" t="s">
        <v>184</v>
      </c>
      <c r="B108" s="16" t="s">
        <v>216</v>
      </c>
      <c r="C108" s="16" t="s">
        <v>186</v>
      </c>
      <c r="D108" s="16" t="s">
        <v>187</v>
      </c>
      <c r="E108" s="16" t="s">
        <v>187</v>
      </c>
      <c r="F108" s="16" t="s">
        <v>202</v>
      </c>
      <c r="G108" s="16" t="s">
        <v>188</v>
      </c>
      <c r="H108" s="16" t="s">
        <v>189</v>
      </c>
      <c r="I108" s="16">
        <v>5.0151086981299695</v>
      </c>
      <c r="J108" s="16">
        <v>111</v>
      </c>
      <c r="K108" s="21">
        <f t="shared" si="5"/>
        <v>45.181159442612341</v>
      </c>
    </row>
    <row r="109" spans="1:11" x14ac:dyDescent="0.25">
      <c r="A109" s="16" t="s">
        <v>184</v>
      </c>
      <c r="B109" s="16" t="s">
        <v>216</v>
      </c>
      <c r="C109" s="16" t="s">
        <v>186</v>
      </c>
      <c r="D109" s="16" t="s">
        <v>187</v>
      </c>
      <c r="E109" s="16" t="s">
        <v>187</v>
      </c>
      <c r="F109" s="16" t="s">
        <v>202</v>
      </c>
      <c r="G109" s="16" t="s">
        <v>202</v>
      </c>
      <c r="H109" s="16" t="s">
        <v>190</v>
      </c>
      <c r="I109" s="16">
        <v>15.100975784713611</v>
      </c>
      <c r="J109" s="16">
        <v>294</v>
      </c>
      <c r="K109" s="21">
        <f t="shared" si="5"/>
        <v>51.363863213311603</v>
      </c>
    </row>
    <row r="110" spans="1:11" x14ac:dyDescent="0.25">
      <c r="A110" s="16" t="s">
        <v>184</v>
      </c>
      <c r="B110" s="16" t="s">
        <v>216</v>
      </c>
      <c r="C110" s="16" t="s">
        <v>186</v>
      </c>
      <c r="D110" s="16" t="s">
        <v>187</v>
      </c>
      <c r="E110" s="16" t="s">
        <v>187</v>
      </c>
      <c r="F110" s="16" t="s">
        <v>202</v>
      </c>
      <c r="G110" s="16" t="s">
        <v>214</v>
      </c>
      <c r="H110" s="16" t="s">
        <v>190</v>
      </c>
      <c r="I110" s="16">
        <v>1.5698718871853548</v>
      </c>
      <c r="J110" s="16">
        <v>30</v>
      </c>
      <c r="K110" s="21">
        <f t="shared" si="5"/>
        <v>52.329062906178486</v>
      </c>
    </row>
    <row r="111" spans="1:11" x14ac:dyDescent="0.25">
      <c r="A111" s="16" t="s">
        <v>184</v>
      </c>
      <c r="B111" s="16" t="s">
        <v>216</v>
      </c>
      <c r="C111" s="16" t="s">
        <v>186</v>
      </c>
      <c r="D111" s="16" t="s">
        <v>187</v>
      </c>
      <c r="E111" s="16" t="s">
        <v>187</v>
      </c>
      <c r="F111" s="16" t="s">
        <v>202</v>
      </c>
      <c r="G111" s="16" t="s">
        <v>213</v>
      </c>
      <c r="H111" s="16" t="s">
        <v>190</v>
      </c>
      <c r="I111" s="16">
        <v>0.57772514200442648</v>
      </c>
      <c r="J111" s="16">
        <v>8</v>
      </c>
      <c r="K111" s="21">
        <f t="shared" si="5"/>
        <v>72.215642750553314</v>
      </c>
    </row>
    <row r="112" spans="1:11" x14ac:dyDescent="0.25">
      <c r="A112" s="16" t="s">
        <v>184</v>
      </c>
      <c r="B112" s="16" t="s">
        <v>216</v>
      </c>
      <c r="C112" s="16" t="s">
        <v>186</v>
      </c>
      <c r="D112" s="16" t="s">
        <v>187</v>
      </c>
      <c r="E112" s="16" t="s">
        <v>187</v>
      </c>
      <c r="F112" s="16" t="s">
        <v>214</v>
      </c>
      <c r="G112" s="16" t="s">
        <v>201</v>
      </c>
      <c r="H112" s="16" t="s">
        <v>190</v>
      </c>
      <c r="I112" s="16">
        <v>3.4352122562351211</v>
      </c>
      <c r="J112" s="16">
        <v>72</v>
      </c>
      <c r="K112" s="21">
        <f t="shared" si="5"/>
        <v>47.711281336598901</v>
      </c>
    </row>
    <row r="113" spans="1:11" x14ac:dyDescent="0.25">
      <c r="A113" s="16" t="s">
        <v>184</v>
      </c>
      <c r="B113" s="16" t="s">
        <v>216</v>
      </c>
      <c r="C113" s="16" t="s">
        <v>186</v>
      </c>
      <c r="D113" s="16" t="s">
        <v>187</v>
      </c>
      <c r="E113" s="16" t="s">
        <v>187</v>
      </c>
      <c r="F113" s="16" t="s">
        <v>214</v>
      </c>
      <c r="G113" s="16" t="s">
        <v>188</v>
      </c>
      <c r="H113" s="16" t="s">
        <v>189</v>
      </c>
      <c r="I113" s="16">
        <v>1.9673669155214812</v>
      </c>
      <c r="J113" s="16">
        <v>43</v>
      </c>
      <c r="K113" s="21">
        <f t="shared" si="5"/>
        <v>45.752718965615841</v>
      </c>
    </row>
    <row r="114" spans="1:11" x14ac:dyDescent="0.25">
      <c r="A114" s="16" t="s">
        <v>184</v>
      </c>
      <c r="B114" s="16" t="s">
        <v>216</v>
      </c>
      <c r="C114" s="16" t="s">
        <v>186</v>
      </c>
      <c r="D114" s="16" t="s">
        <v>187</v>
      </c>
      <c r="E114" s="16" t="s">
        <v>187</v>
      </c>
      <c r="F114" s="16" t="s">
        <v>214</v>
      </c>
      <c r="G114" s="16" t="s">
        <v>202</v>
      </c>
      <c r="H114" s="16" t="s">
        <v>190</v>
      </c>
      <c r="I114" s="16">
        <v>1.0242713917777846</v>
      </c>
      <c r="J114" s="16">
        <v>21</v>
      </c>
      <c r="K114" s="21">
        <f t="shared" si="5"/>
        <v>48.774828179894499</v>
      </c>
    </row>
    <row r="115" spans="1:11" x14ac:dyDescent="0.25">
      <c r="A115" s="16" t="s">
        <v>184</v>
      </c>
      <c r="B115" s="16" t="s">
        <v>216</v>
      </c>
      <c r="C115" s="16" t="s">
        <v>186</v>
      </c>
      <c r="D115" s="16" t="s">
        <v>187</v>
      </c>
      <c r="E115" s="16" t="s">
        <v>187</v>
      </c>
      <c r="F115" s="16" t="s">
        <v>214</v>
      </c>
      <c r="G115" s="16" t="s">
        <v>214</v>
      </c>
      <c r="H115" s="16" t="s">
        <v>190</v>
      </c>
      <c r="I115" s="16">
        <v>8.6319649523873734E-2</v>
      </c>
      <c r="J115" s="16">
        <v>1</v>
      </c>
      <c r="K115" s="21">
        <f t="shared" si="5"/>
        <v>86.319649523873736</v>
      </c>
    </row>
    <row r="116" spans="1:11" x14ac:dyDescent="0.25">
      <c r="A116" s="16" t="s">
        <v>184</v>
      </c>
      <c r="B116" s="16" t="s">
        <v>216</v>
      </c>
      <c r="C116" s="16" t="s">
        <v>186</v>
      </c>
      <c r="D116" s="16" t="s">
        <v>187</v>
      </c>
      <c r="E116" s="16" t="s">
        <v>187</v>
      </c>
      <c r="F116" s="16" t="s">
        <v>214</v>
      </c>
      <c r="G116" s="16" t="s">
        <v>213</v>
      </c>
      <c r="H116" s="16" t="s">
        <v>190</v>
      </c>
      <c r="I116" s="16">
        <v>0.18605013185133668</v>
      </c>
      <c r="J116" s="16">
        <v>3</v>
      </c>
      <c r="K116" s="21">
        <f t="shared" si="5"/>
        <v>62.016710617112224</v>
      </c>
    </row>
    <row r="117" spans="1:11" x14ac:dyDescent="0.25">
      <c r="A117" s="16" t="s">
        <v>184</v>
      </c>
      <c r="B117" s="16" t="s">
        <v>216</v>
      </c>
      <c r="C117" s="16" t="s">
        <v>191</v>
      </c>
      <c r="D117" s="16" t="s">
        <v>187</v>
      </c>
      <c r="E117" s="16" t="s">
        <v>187</v>
      </c>
      <c r="F117" s="16" t="s">
        <v>201</v>
      </c>
      <c r="G117" s="16" t="s">
        <v>201</v>
      </c>
      <c r="H117" s="16" t="s">
        <v>190</v>
      </c>
      <c r="I117" s="16">
        <v>63.763734212929542</v>
      </c>
      <c r="J117" s="16">
        <v>1665</v>
      </c>
      <c r="K117" s="21">
        <f t="shared" si="5"/>
        <v>38.296537064822552</v>
      </c>
    </row>
    <row r="118" spans="1:11" x14ac:dyDescent="0.25">
      <c r="A118" s="16" t="s">
        <v>184</v>
      </c>
      <c r="B118" s="16" t="s">
        <v>216</v>
      </c>
      <c r="C118" s="16" t="s">
        <v>191</v>
      </c>
      <c r="D118" s="16" t="s">
        <v>187</v>
      </c>
      <c r="E118" s="16" t="s">
        <v>187</v>
      </c>
      <c r="F118" s="16" t="s">
        <v>201</v>
      </c>
      <c r="G118" s="16" t="s">
        <v>188</v>
      </c>
      <c r="H118" s="16" t="s">
        <v>189</v>
      </c>
      <c r="I118" s="16">
        <v>16.791133840442086</v>
      </c>
      <c r="J118" s="16">
        <v>510</v>
      </c>
      <c r="K118" s="21">
        <f t="shared" si="5"/>
        <v>32.923791844004093</v>
      </c>
    </row>
    <row r="119" spans="1:11" x14ac:dyDescent="0.25">
      <c r="A119" s="16" t="s">
        <v>184</v>
      </c>
      <c r="B119" s="16" t="s">
        <v>216</v>
      </c>
      <c r="C119" s="16" t="s">
        <v>191</v>
      </c>
      <c r="D119" s="16" t="s">
        <v>187</v>
      </c>
      <c r="E119" s="16" t="s">
        <v>187</v>
      </c>
      <c r="F119" s="16" t="s">
        <v>201</v>
      </c>
      <c r="G119" s="16" t="s">
        <v>202</v>
      </c>
      <c r="H119" s="16" t="s">
        <v>190</v>
      </c>
      <c r="I119" s="16">
        <v>3.1642728911595799</v>
      </c>
      <c r="J119" s="16">
        <v>56</v>
      </c>
      <c r="K119" s="21">
        <f t="shared" si="5"/>
        <v>56.504873056421069</v>
      </c>
    </row>
    <row r="120" spans="1:11" x14ac:dyDescent="0.25">
      <c r="A120" s="16" t="s">
        <v>184</v>
      </c>
      <c r="B120" s="16" t="s">
        <v>216</v>
      </c>
      <c r="C120" s="16" t="s">
        <v>191</v>
      </c>
      <c r="D120" s="16" t="s">
        <v>187</v>
      </c>
      <c r="E120" s="16" t="s">
        <v>187</v>
      </c>
      <c r="F120" s="16" t="s">
        <v>201</v>
      </c>
      <c r="G120" s="16" t="s">
        <v>214</v>
      </c>
      <c r="H120" s="16" t="s">
        <v>190</v>
      </c>
      <c r="I120" s="16">
        <v>5.1450628528818515E-2</v>
      </c>
      <c r="J120" s="16">
        <v>3</v>
      </c>
      <c r="K120" s="21">
        <f t="shared" si="5"/>
        <v>17.150209509606174</v>
      </c>
    </row>
    <row r="121" spans="1:11" x14ac:dyDescent="0.25">
      <c r="A121" s="16" t="s">
        <v>184</v>
      </c>
      <c r="B121" s="16" t="s">
        <v>216</v>
      </c>
      <c r="C121" s="16" t="s">
        <v>191</v>
      </c>
      <c r="D121" s="16" t="s">
        <v>187</v>
      </c>
      <c r="E121" s="16" t="s">
        <v>187</v>
      </c>
      <c r="F121" s="16" t="s">
        <v>201</v>
      </c>
      <c r="G121" s="16" t="s">
        <v>213</v>
      </c>
      <c r="H121" s="16" t="s">
        <v>190</v>
      </c>
      <c r="I121" s="16">
        <v>0.58874349079448851</v>
      </c>
      <c r="J121" s="16">
        <v>8</v>
      </c>
      <c r="K121" s="21">
        <f t="shared" si="5"/>
        <v>73.59293634931106</v>
      </c>
    </row>
    <row r="122" spans="1:11" x14ac:dyDescent="0.25">
      <c r="A122" s="16" t="s">
        <v>184</v>
      </c>
      <c r="B122" s="16" t="s">
        <v>216</v>
      </c>
      <c r="C122" s="16" t="s">
        <v>191</v>
      </c>
      <c r="D122" s="16" t="s">
        <v>187</v>
      </c>
      <c r="E122" s="16" t="s">
        <v>187</v>
      </c>
      <c r="F122" s="16" t="s">
        <v>188</v>
      </c>
      <c r="G122" s="16" t="s">
        <v>201</v>
      </c>
      <c r="H122" s="16" t="s">
        <v>190</v>
      </c>
      <c r="I122" s="16">
        <v>2.2156726369177515</v>
      </c>
      <c r="J122" s="16">
        <v>61</v>
      </c>
      <c r="K122" s="21">
        <f t="shared" si="5"/>
        <v>36.322502244553299</v>
      </c>
    </row>
    <row r="123" spans="1:11" x14ac:dyDescent="0.25">
      <c r="A123" s="16" t="s">
        <v>184</v>
      </c>
      <c r="B123" s="16" t="s">
        <v>216</v>
      </c>
      <c r="C123" s="16" t="s">
        <v>191</v>
      </c>
      <c r="D123" s="16" t="s">
        <v>187</v>
      </c>
      <c r="E123" s="16" t="s">
        <v>187</v>
      </c>
      <c r="F123" s="16" t="s">
        <v>188</v>
      </c>
      <c r="G123" s="16" t="s">
        <v>188</v>
      </c>
      <c r="H123" s="16" t="s">
        <v>189</v>
      </c>
      <c r="I123" s="16">
        <v>86.273203248199152</v>
      </c>
      <c r="J123" s="16">
        <v>2840</v>
      </c>
      <c r="K123" s="21">
        <f t="shared" si="5"/>
        <v>30.377888467675756</v>
      </c>
    </row>
    <row r="124" spans="1:11" x14ac:dyDescent="0.25">
      <c r="A124" s="16" t="s">
        <v>184</v>
      </c>
      <c r="B124" s="16" t="s">
        <v>216</v>
      </c>
      <c r="C124" s="16" t="s">
        <v>191</v>
      </c>
      <c r="D124" s="16" t="s">
        <v>187</v>
      </c>
      <c r="E124" s="16" t="s">
        <v>187</v>
      </c>
      <c r="F124" s="16" t="s">
        <v>188</v>
      </c>
      <c r="G124" s="16" t="s">
        <v>202</v>
      </c>
      <c r="H124" s="16" t="s">
        <v>190</v>
      </c>
      <c r="I124" s="16">
        <v>6.424678787742702E-2</v>
      </c>
      <c r="J124" s="16">
        <v>1</v>
      </c>
      <c r="K124" s="21">
        <f t="shared" si="5"/>
        <v>64.246787877427025</v>
      </c>
    </row>
    <row r="125" spans="1:11" x14ac:dyDescent="0.25">
      <c r="A125" s="16" t="s">
        <v>184</v>
      </c>
      <c r="B125" s="16" t="s">
        <v>216</v>
      </c>
      <c r="C125" s="16" t="s">
        <v>191</v>
      </c>
      <c r="D125" s="16" t="s">
        <v>187</v>
      </c>
      <c r="E125" s="16" t="s">
        <v>187</v>
      </c>
      <c r="F125" s="16" t="s">
        <v>188</v>
      </c>
      <c r="G125" s="16" t="s">
        <v>213</v>
      </c>
      <c r="H125" s="16" t="s">
        <v>190</v>
      </c>
      <c r="I125" s="16">
        <v>4.5114037677697859E-2</v>
      </c>
      <c r="J125" s="16">
        <v>1</v>
      </c>
      <c r="K125" s="21">
        <f t="shared" si="5"/>
        <v>45.114037677697858</v>
      </c>
    </row>
    <row r="126" spans="1:11" x14ac:dyDescent="0.25">
      <c r="A126" s="16" t="s">
        <v>184</v>
      </c>
      <c r="B126" s="16" t="s">
        <v>216</v>
      </c>
      <c r="C126" s="16" t="s">
        <v>191</v>
      </c>
      <c r="D126" s="16" t="s">
        <v>187</v>
      </c>
      <c r="E126" s="16" t="s">
        <v>187</v>
      </c>
      <c r="F126" s="16" t="s">
        <v>202</v>
      </c>
      <c r="G126" s="16" t="s">
        <v>201</v>
      </c>
      <c r="H126" s="16" t="s">
        <v>190</v>
      </c>
      <c r="I126" s="16">
        <v>20.348241985064384</v>
      </c>
      <c r="J126" s="16">
        <v>450</v>
      </c>
      <c r="K126" s="21">
        <f t="shared" si="5"/>
        <v>45.218315522365302</v>
      </c>
    </row>
    <row r="127" spans="1:11" x14ac:dyDescent="0.25">
      <c r="A127" s="16" t="s">
        <v>184</v>
      </c>
      <c r="B127" s="16" t="s">
        <v>216</v>
      </c>
      <c r="C127" s="16" t="s">
        <v>191</v>
      </c>
      <c r="D127" s="16" t="s">
        <v>187</v>
      </c>
      <c r="E127" s="16" t="s">
        <v>187</v>
      </c>
      <c r="F127" s="16" t="s">
        <v>202</v>
      </c>
      <c r="G127" s="16" t="s">
        <v>188</v>
      </c>
      <c r="H127" s="16" t="s">
        <v>189</v>
      </c>
      <c r="I127" s="16">
        <v>4.172561644077966</v>
      </c>
      <c r="J127" s="16">
        <v>100</v>
      </c>
      <c r="K127" s="21">
        <f t="shared" si="5"/>
        <v>41.72561644077966</v>
      </c>
    </row>
    <row r="128" spans="1:11" x14ac:dyDescent="0.25">
      <c r="A128" s="16" t="s">
        <v>184</v>
      </c>
      <c r="B128" s="16" t="s">
        <v>216</v>
      </c>
      <c r="C128" s="16" t="s">
        <v>191</v>
      </c>
      <c r="D128" s="16" t="s">
        <v>187</v>
      </c>
      <c r="E128" s="16" t="s">
        <v>187</v>
      </c>
      <c r="F128" s="16" t="s">
        <v>202</v>
      </c>
      <c r="G128" s="16" t="s">
        <v>202</v>
      </c>
      <c r="H128" s="16" t="s">
        <v>190</v>
      </c>
      <c r="I128" s="16">
        <v>18.982946653366458</v>
      </c>
      <c r="J128" s="16">
        <v>379</v>
      </c>
      <c r="K128" s="21">
        <f t="shared" si="5"/>
        <v>50.086930483816509</v>
      </c>
    </row>
    <row r="129" spans="1:11" x14ac:dyDescent="0.25">
      <c r="A129" s="16" t="s">
        <v>184</v>
      </c>
      <c r="B129" s="16" t="s">
        <v>216</v>
      </c>
      <c r="C129" s="16" t="s">
        <v>191</v>
      </c>
      <c r="D129" s="16" t="s">
        <v>187</v>
      </c>
      <c r="E129" s="16" t="s">
        <v>187</v>
      </c>
      <c r="F129" s="16" t="s">
        <v>202</v>
      </c>
      <c r="G129" s="16" t="s">
        <v>214</v>
      </c>
      <c r="H129" s="16" t="s">
        <v>190</v>
      </c>
      <c r="I129" s="16">
        <v>0.43445871189866681</v>
      </c>
      <c r="J129" s="16">
        <v>11</v>
      </c>
      <c r="K129" s="21">
        <f t="shared" si="5"/>
        <v>39.496246536242438</v>
      </c>
    </row>
    <row r="130" spans="1:11" x14ac:dyDescent="0.25">
      <c r="A130" s="16" t="s">
        <v>184</v>
      </c>
      <c r="B130" s="16" t="s">
        <v>216</v>
      </c>
      <c r="C130" s="16" t="s">
        <v>191</v>
      </c>
      <c r="D130" s="16" t="s">
        <v>187</v>
      </c>
      <c r="E130" s="16" t="s">
        <v>187</v>
      </c>
      <c r="F130" s="16" t="s">
        <v>202</v>
      </c>
      <c r="G130" s="16" t="s">
        <v>213</v>
      </c>
      <c r="H130" s="16" t="s">
        <v>190</v>
      </c>
      <c r="I130" s="16">
        <v>0.37675211248416196</v>
      </c>
      <c r="J130" s="16">
        <v>6</v>
      </c>
      <c r="K130" s="21">
        <f t="shared" si="5"/>
        <v>62.792018747360331</v>
      </c>
    </row>
    <row r="131" spans="1:11" x14ac:dyDescent="0.25">
      <c r="A131" s="16" t="s">
        <v>184</v>
      </c>
      <c r="B131" s="16" t="s">
        <v>216</v>
      </c>
      <c r="C131" s="16" t="s">
        <v>191</v>
      </c>
      <c r="D131" s="16" t="s">
        <v>187</v>
      </c>
      <c r="E131" s="16" t="s">
        <v>187</v>
      </c>
      <c r="F131" s="16" t="s">
        <v>214</v>
      </c>
      <c r="G131" s="16" t="s">
        <v>201</v>
      </c>
      <c r="H131" s="16" t="s">
        <v>190</v>
      </c>
      <c r="I131" s="16">
        <v>5.616892713598614</v>
      </c>
      <c r="J131" s="16">
        <v>110</v>
      </c>
      <c r="K131" s="21">
        <f t="shared" si="5"/>
        <v>51.062661032714672</v>
      </c>
    </row>
    <row r="132" spans="1:11" x14ac:dyDescent="0.25">
      <c r="A132" s="16" t="s">
        <v>184</v>
      </c>
      <c r="B132" s="16" t="s">
        <v>216</v>
      </c>
      <c r="C132" s="16" t="s">
        <v>191</v>
      </c>
      <c r="D132" s="16" t="s">
        <v>187</v>
      </c>
      <c r="E132" s="16" t="s">
        <v>187</v>
      </c>
      <c r="F132" s="16" t="s">
        <v>214</v>
      </c>
      <c r="G132" s="16" t="s">
        <v>188</v>
      </c>
      <c r="H132" s="16" t="s">
        <v>189</v>
      </c>
      <c r="I132" s="16">
        <v>1.1699123307828379</v>
      </c>
      <c r="J132" s="16">
        <v>27</v>
      </c>
      <c r="K132" s="21">
        <f t="shared" si="5"/>
        <v>43.330086325290289</v>
      </c>
    </row>
    <row r="133" spans="1:11" x14ac:dyDescent="0.25">
      <c r="A133" s="16" t="s">
        <v>184</v>
      </c>
      <c r="B133" s="16" t="s">
        <v>216</v>
      </c>
      <c r="C133" s="16" t="s">
        <v>191</v>
      </c>
      <c r="D133" s="16" t="s">
        <v>187</v>
      </c>
      <c r="E133" s="16" t="s">
        <v>187</v>
      </c>
      <c r="F133" s="16" t="s">
        <v>214</v>
      </c>
      <c r="G133" s="16" t="s">
        <v>202</v>
      </c>
      <c r="H133" s="16" t="s">
        <v>190</v>
      </c>
      <c r="I133" s="16">
        <v>1.813033606847364</v>
      </c>
      <c r="J133" s="16">
        <v>35</v>
      </c>
      <c r="K133" s="21">
        <f t="shared" si="5"/>
        <v>51.800960195638972</v>
      </c>
    </row>
    <row r="134" spans="1:11" x14ac:dyDescent="0.25">
      <c r="A134" s="16" t="s">
        <v>184</v>
      </c>
      <c r="B134" s="16" t="s">
        <v>216</v>
      </c>
      <c r="C134" s="16" t="s">
        <v>191</v>
      </c>
      <c r="D134" s="16" t="s">
        <v>187</v>
      </c>
      <c r="E134" s="16" t="s">
        <v>187</v>
      </c>
      <c r="F134" s="16" t="s">
        <v>214</v>
      </c>
      <c r="G134" s="16" t="s">
        <v>214</v>
      </c>
      <c r="H134" s="16" t="s">
        <v>190</v>
      </c>
      <c r="I134" s="16">
        <v>0.16563660820257667</v>
      </c>
      <c r="J134" s="16">
        <v>4</v>
      </c>
      <c r="K134" s="21">
        <f t="shared" si="5"/>
        <v>41.409152050644167</v>
      </c>
    </row>
    <row r="135" spans="1:11" x14ac:dyDescent="0.25">
      <c r="A135" s="16" t="s">
        <v>184</v>
      </c>
      <c r="B135" s="16" t="s">
        <v>216</v>
      </c>
      <c r="C135" s="16" t="s">
        <v>191</v>
      </c>
      <c r="D135" s="16" t="s">
        <v>187</v>
      </c>
      <c r="E135" s="16" t="s">
        <v>187</v>
      </c>
      <c r="F135" s="16" t="s">
        <v>214</v>
      </c>
      <c r="G135" s="16" t="s">
        <v>213</v>
      </c>
      <c r="H135" s="16" t="s">
        <v>190</v>
      </c>
      <c r="I135" s="16">
        <v>8.9651248130518932E-2</v>
      </c>
      <c r="J135" s="16">
        <v>2</v>
      </c>
      <c r="K135" s="21">
        <f t="shared" ref="K135:K198" si="6">I135/J135*1000</f>
        <v>44.825624065259468</v>
      </c>
    </row>
    <row r="136" spans="1:11" x14ac:dyDescent="0.25">
      <c r="A136" s="16" t="s">
        <v>184</v>
      </c>
      <c r="B136" s="16" t="s">
        <v>216</v>
      </c>
      <c r="C136" s="16" t="s">
        <v>193</v>
      </c>
      <c r="D136" s="16" t="s">
        <v>194</v>
      </c>
      <c r="E136" s="16" t="s">
        <v>192</v>
      </c>
      <c r="F136" s="17" t="s">
        <v>188</v>
      </c>
      <c r="G136" s="17" t="s">
        <v>188</v>
      </c>
      <c r="H136" s="16" t="s">
        <v>189</v>
      </c>
      <c r="I136" s="16">
        <v>294.66040937284134</v>
      </c>
      <c r="J136" s="16">
        <v>9348</v>
      </c>
      <c r="K136" s="21">
        <f t="shared" si="6"/>
        <v>31.521224793842681</v>
      </c>
    </row>
    <row r="137" spans="1:11" x14ac:dyDescent="0.25">
      <c r="A137" s="16" t="s">
        <v>184</v>
      </c>
      <c r="B137" s="16" t="s">
        <v>216</v>
      </c>
      <c r="C137" s="16" t="s">
        <v>195</v>
      </c>
      <c r="D137" s="16" t="s">
        <v>195</v>
      </c>
      <c r="E137" s="16" t="s">
        <v>192</v>
      </c>
      <c r="F137" s="16" t="s">
        <v>201</v>
      </c>
      <c r="G137" s="16" t="s">
        <v>201</v>
      </c>
      <c r="H137" s="16" t="s">
        <v>190</v>
      </c>
      <c r="I137" s="16">
        <v>4.8332014862986772E-2</v>
      </c>
      <c r="J137" s="16">
        <v>1</v>
      </c>
      <c r="K137" s="21">
        <f t="shared" si="6"/>
        <v>48.332014862986775</v>
      </c>
    </row>
    <row r="138" spans="1:11" x14ac:dyDescent="0.25">
      <c r="A138" s="16" t="s">
        <v>184</v>
      </c>
      <c r="B138" s="16" t="s">
        <v>216</v>
      </c>
      <c r="C138" s="16" t="s">
        <v>195</v>
      </c>
      <c r="D138" s="16" t="s">
        <v>195</v>
      </c>
      <c r="E138" s="16" t="s">
        <v>192</v>
      </c>
      <c r="F138" s="16" t="s">
        <v>201</v>
      </c>
      <c r="G138" s="16" t="s">
        <v>188</v>
      </c>
      <c r="H138" s="16" t="s">
        <v>189</v>
      </c>
      <c r="I138" s="16">
        <v>4.9040391551469019E-2</v>
      </c>
      <c r="J138" s="16">
        <v>2</v>
      </c>
      <c r="K138" s="21">
        <f t="shared" si="6"/>
        <v>24.520195775734511</v>
      </c>
    </row>
    <row r="139" spans="1:11" x14ac:dyDescent="0.25">
      <c r="A139" s="16" t="s">
        <v>184</v>
      </c>
      <c r="B139" s="16" t="s">
        <v>216</v>
      </c>
      <c r="C139" s="16" t="s">
        <v>195</v>
      </c>
      <c r="D139" s="16" t="s">
        <v>195</v>
      </c>
      <c r="E139" s="16" t="s">
        <v>192</v>
      </c>
      <c r="F139" s="16" t="s">
        <v>188</v>
      </c>
      <c r="G139" s="16" t="s">
        <v>188</v>
      </c>
      <c r="H139" s="16" t="s">
        <v>189</v>
      </c>
      <c r="I139" s="16">
        <v>3.0910611743185854E-2</v>
      </c>
      <c r="J139" s="16">
        <v>1</v>
      </c>
      <c r="K139" s="21">
        <f t="shared" si="6"/>
        <v>30.910611743185854</v>
      </c>
    </row>
    <row r="140" spans="1:11" x14ac:dyDescent="0.25">
      <c r="A140" s="16" t="s">
        <v>184</v>
      </c>
      <c r="B140" s="16" t="s">
        <v>216</v>
      </c>
      <c r="C140" s="16" t="s">
        <v>195</v>
      </c>
      <c r="D140" s="16" t="s">
        <v>195</v>
      </c>
      <c r="E140" s="16" t="s">
        <v>192</v>
      </c>
      <c r="F140" s="16" t="s">
        <v>202</v>
      </c>
      <c r="G140" s="16" t="s">
        <v>201</v>
      </c>
      <c r="H140" s="16" t="s">
        <v>190</v>
      </c>
      <c r="I140" s="16">
        <v>1.7730184470532734E-2</v>
      </c>
      <c r="J140" s="16">
        <v>1</v>
      </c>
      <c r="K140" s="21">
        <f t="shared" si="6"/>
        <v>17.730184470532734</v>
      </c>
    </row>
    <row r="141" spans="1:11" x14ac:dyDescent="0.25">
      <c r="A141" s="16" t="s">
        <v>184</v>
      </c>
      <c r="B141" s="16" t="s">
        <v>216</v>
      </c>
      <c r="C141" s="16" t="s">
        <v>195</v>
      </c>
      <c r="D141" s="16" t="s">
        <v>195</v>
      </c>
      <c r="E141" s="16" t="s">
        <v>192</v>
      </c>
      <c r="F141" s="16" t="s">
        <v>202</v>
      </c>
      <c r="G141" s="16" t="s">
        <v>188</v>
      </c>
      <c r="H141" s="16" t="s">
        <v>189</v>
      </c>
      <c r="I141" s="16">
        <v>4.2580946298325588E-2</v>
      </c>
      <c r="J141" s="16">
        <v>1</v>
      </c>
      <c r="K141" s="21">
        <f t="shared" si="6"/>
        <v>42.580946298325586</v>
      </c>
    </row>
    <row r="142" spans="1:11" x14ac:dyDescent="0.25">
      <c r="A142" s="16" t="s">
        <v>184</v>
      </c>
      <c r="B142" s="16" t="s">
        <v>216</v>
      </c>
      <c r="C142" s="16" t="s">
        <v>195</v>
      </c>
      <c r="D142" s="16" t="s">
        <v>195</v>
      </c>
      <c r="E142" s="16" t="s">
        <v>192</v>
      </c>
      <c r="F142" s="16" t="s">
        <v>202</v>
      </c>
      <c r="G142" s="16" t="s">
        <v>202</v>
      </c>
      <c r="H142" s="16" t="s">
        <v>190</v>
      </c>
      <c r="I142" s="16">
        <v>3.5266790379254571E-2</v>
      </c>
      <c r="J142" s="16">
        <v>1</v>
      </c>
      <c r="K142" s="21">
        <f t="shared" si="6"/>
        <v>35.266790379254573</v>
      </c>
    </row>
    <row r="143" spans="1:11" x14ac:dyDescent="0.25">
      <c r="A143" s="16" t="s">
        <v>184</v>
      </c>
      <c r="B143" s="16" t="s">
        <v>216</v>
      </c>
      <c r="C143" s="16" t="s">
        <v>195</v>
      </c>
      <c r="D143" s="16" t="s">
        <v>195</v>
      </c>
      <c r="E143" s="16" t="s">
        <v>192</v>
      </c>
      <c r="F143" s="16" t="s">
        <v>214</v>
      </c>
      <c r="G143" s="16" t="s">
        <v>201</v>
      </c>
      <c r="H143" s="16" t="s">
        <v>190</v>
      </c>
      <c r="I143" s="16">
        <v>1.9645176578296557E-2</v>
      </c>
      <c r="J143" s="16">
        <v>1</v>
      </c>
      <c r="K143" s="21">
        <f t="shared" si="6"/>
        <v>19.645176578296557</v>
      </c>
    </row>
    <row r="144" spans="1:11" x14ac:dyDescent="0.25">
      <c r="A144" s="16" t="s">
        <v>184</v>
      </c>
      <c r="B144" s="16" t="s">
        <v>216</v>
      </c>
      <c r="C144" s="16" t="s">
        <v>196</v>
      </c>
      <c r="D144" s="16" t="s">
        <v>195</v>
      </c>
      <c r="E144" s="16" t="s">
        <v>192</v>
      </c>
      <c r="F144" s="16" t="s">
        <v>201</v>
      </c>
      <c r="G144" s="16" t="s">
        <v>201</v>
      </c>
      <c r="H144" s="16" t="s">
        <v>190</v>
      </c>
      <c r="I144" s="16">
        <v>1.0338168359438824</v>
      </c>
      <c r="J144" s="16">
        <v>47</v>
      </c>
      <c r="K144" s="21">
        <f t="shared" si="6"/>
        <v>21.996102892423032</v>
      </c>
    </row>
    <row r="145" spans="1:11" x14ac:dyDescent="0.25">
      <c r="A145" s="16" t="s">
        <v>184</v>
      </c>
      <c r="B145" s="16" t="s">
        <v>216</v>
      </c>
      <c r="C145" s="16" t="s">
        <v>196</v>
      </c>
      <c r="D145" s="16" t="s">
        <v>195</v>
      </c>
      <c r="E145" s="16" t="s">
        <v>192</v>
      </c>
      <c r="F145" s="16" t="s">
        <v>201</v>
      </c>
      <c r="G145" s="16" t="s">
        <v>188</v>
      </c>
      <c r="H145" s="16" t="s">
        <v>189</v>
      </c>
      <c r="I145" s="16">
        <v>0.30469241069954844</v>
      </c>
      <c r="J145" s="16">
        <v>14</v>
      </c>
      <c r="K145" s="21">
        <f t="shared" si="6"/>
        <v>21.763743621396319</v>
      </c>
    </row>
    <row r="146" spans="1:11" x14ac:dyDescent="0.25">
      <c r="A146" s="16" t="s">
        <v>184</v>
      </c>
      <c r="B146" s="16" t="s">
        <v>216</v>
      </c>
      <c r="C146" s="16" t="s">
        <v>196</v>
      </c>
      <c r="D146" s="16" t="s">
        <v>195</v>
      </c>
      <c r="E146" s="16" t="s">
        <v>192</v>
      </c>
      <c r="F146" s="16" t="s">
        <v>201</v>
      </c>
      <c r="G146" s="16" t="s">
        <v>202</v>
      </c>
      <c r="H146" s="16" t="s">
        <v>190</v>
      </c>
      <c r="I146" s="16">
        <v>1.8499885703887872E-2</v>
      </c>
      <c r="J146" s="16">
        <v>1</v>
      </c>
      <c r="K146" s="21">
        <f t="shared" si="6"/>
        <v>18.499885703887873</v>
      </c>
    </row>
    <row r="147" spans="1:11" x14ac:dyDescent="0.25">
      <c r="A147" s="16" t="s">
        <v>184</v>
      </c>
      <c r="B147" s="16" t="s">
        <v>216</v>
      </c>
      <c r="C147" s="16" t="s">
        <v>196</v>
      </c>
      <c r="D147" s="16" t="s">
        <v>195</v>
      </c>
      <c r="E147" s="16" t="s">
        <v>192</v>
      </c>
      <c r="F147" s="16" t="s">
        <v>188</v>
      </c>
      <c r="G147" s="16" t="s">
        <v>201</v>
      </c>
      <c r="H147" s="16" t="s">
        <v>190</v>
      </c>
      <c r="I147" s="16">
        <v>2.0268465313188915E-2</v>
      </c>
      <c r="J147" s="16">
        <v>1</v>
      </c>
      <c r="K147" s="21">
        <f t="shared" si="6"/>
        <v>20.268465313188916</v>
      </c>
    </row>
    <row r="148" spans="1:11" x14ac:dyDescent="0.25">
      <c r="A148" s="16" t="s">
        <v>184</v>
      </c>
      <c r="B148" s="16" t="s">
        <v>216</v>
      </c>
      <c r="C148" s="16" t="s">
        <v>196</v>
      </c>
      <c r="D148" s="16" t="s">
        <v>195</v>
      </c>
      <c r="E148" s="16" t="s">
        <v>192</v>
      </c>
      <c r="F148" s="16" t="s">
        <v>188</v>
      </c>
      <c r="G148" s="16" t="s">
        <v>188</v>
      </c>
      <c r="H148" s="16" t="s">
        <v>189</v>
      </c>
      <c r="I148" s="16">
        <v>2.3392548920743859</v>
      </c>
      <c r="J148" s="16">
        <v>123</v>
      </c>
      <c r="K148" s="21">
        <f t="shared" si="6"/>
        <v>19.018332455889315</v>
      </c>
    </row>
    <row r="149" spans="1:11" x14ac:dyDescent="0.25">
      <c r="A149" s="16" t="s">
        <v>184</v>
      </c>
      <c r="B149" s="16" t="s">
        <v>216</v>
      </c>
      <c r="C149" s="16" t="s">
        <v>196</v>
      </c>
      <c r="D149" s="16" t="s">
        <v>195</v>
      </c>
      <c r="E149" s="16" t="s">
        <v>192</v>
      </c>
      <c r="F149" s="16" t="s">
        <v>188</v>
      </c>
      <c r="G149" s="16" t="s">
        <v>214</v>
      </c>
      <c r="H149" s="16" t="s">
        <v>190</v>
      </c>
      <c r="I149" s="16">
        <v>2.1133386580181511E-2</v>
      </c>
      <c r="J149" s="16">
        <v>1</v>
      </c>
      <c r="K149" s="21">
        <f t="shared" si="6"/>
        <v>21.133386580181512</v>
      </c>
    </row>
    <row r="150" spans="1:11" x14ac:dyDescent="0.25">
      <c r="A150" s="16" t="s">
        <v>184</v>
      </c>
      <c r="B150" s="16" t="s">
        <v>216</v>
      </c>
      <c r="C150" s="16" t="s">
        <v>196</v>
      </c>
      <c r="D150" s="16" t="s">
        <v>195</v>
      </c>
      <c r="E150" s="16" t="s">
        <v>192</v>
      </c>
      <c r="F150" s="16" t="s">
        <v>202</v>
      </c>
      <c r="G150" s="16" t="s">
        <v>201</v>
      </c>
      <c r="H150" s="16" t="s">
        <v>190</v>
      </c>
      <c r="I150" s="16">
        <v>0.78042151980145369</v>
      </c>
      <c r="J150" s="16">
        <v>24</v>
      </c>
      <c r="K150" s="21">
        <f t="shared" si="6"/>
        <v>32.517563325060571</v>
      </c>
    </row>
    <row r="151" spans="1:11" x14ac:dyDescent="0.25">
      <c r="A151" s="16" t="s">
        <v>184</v>
      </c>
      <c r="B151" s="16" t="s">
        <v>216</v>
      </c>
      <c r="C151" s="16" t="s">
        <v>196</v>
      </c>
      <c r="D151" s="16" t="s">
        <v>195</v>
      </c>
      <c r="E151" s="16" t="s">
        <v>192</v>
      </c>
      <c r="F151" s="16" t="s">
        <v>202</v>
      </c>
      <c r="G151" s="16" t="s">
        <v>188</v>
      </c>
      <c r="H151" s="16" t="s">
        <v>189</v>
      </c>
      <c r="I151" s="16">
        <v>2.2039006882252708E-2</v>
      </c>
      <c r="J151" s="16">
        <v>1</v>
      </c>
      <c r="K151" s="21">
        <f t="shared" si="6"/>
        <v>22.039006882252707</v>
      </c>
    </row>
    <row r="152" spans="1:11" x14ac:dyDescent="0.25">
      <c r="A152" s="16" t="s">
        <v>184</v>
      </c>
      <c r="B152" s="16" t="s">
        <v>216</v>
      </c>
      <c r="C152" s="16" t="s">
        <v>196</v>
      </c>
      <c r="D152" s="16" t="s">
        <v>195</v>
      </c>
      <c r="E152" s="16" t="s">
        <v>192</v>
      </c>
      <c r="F152" s="16" t="s">
        <v>202</v>
      </c>
      <c r="G152" s="16" t="s">
        <v>202</v>
      </c>
      <c r="H152" s="16" t="s">
        <v>190</v>
      </c>
      <c r="I152" s="16">
        <v>0.12977430933268858</v>
      </c>
      <c r="J152" s="16">
        <v>6</v>
      </c>
      <c r="K152" s="21">
        <f t="shared" si="6"/>
        <v>21.629051555448097</v>
      </c>
    </row>
    <row r="153" spans="1:11" x14ac:dyDescent="0.25">
      <c r="A153" s="16" t="s">
        <v>184</v>
      </c>
      <c r="B153" s="16" t="s">
        <v>216</v>
      </c>
      <c r="C153" s="16" t="s">
        <v>196</v>
      </c>
      <c r="D153" s="16" t="s">
        <v>195</v>
      </c>
      <c r="E153" s="16" t="s">
        <v>192</v>
      </c>
      <c r="F153" s="16" t="s">
        <v>202</v>
      </c>
      <c r="G153" s="16" t="s">
        <v>214</v>
      </c>
      <c r="H153" s="16" t="s">
        <v>190</v>
      </c>
      <c r="I153" s="16">
        <v>4.0447926088965053E-2</v>
      </c>
      <c r="J153" s="16">
        <v>1</v>
      </c>
      <c r="K153" s="21">
        <f t="shared" si="6"/>
        <v>40.447926088965055</v>
      </c>
    </row>
    <row r="154" spans="1:11" x14ac:dyDescent="0.25">
      <c r="A154" s="16" t="s">
        <v>184</v>
      </c>
      <c r="B154" s="16" t="s">
        <v>216</v>
      </c>
      <c r="C154" s="16" t="s">
        <v>196</v>
      </c>
      <c r="D154" s="16" t="s">
        <v>195</v>
      </c>
      <c r="E154" s="16" t="s">
        <v>192</v>
      </c>
      <c r="F154" s="16" t="s">
        <v>214</v>
      </c>
      <c r="G154" s="16" t="s">
        <v>201</v>
      </c>
      <c r="H154" s="16" t="s">
        <v>190</v>
      </c>
      <c r="I154" s="16">
        <v>1.9929027595871906E-2</v>
      </c>
      <c r="J154" s="16">
        <v>1</v>
      </c>
      <c r="K154" s="21">
        <f t="shared" si="6"/>
        <v>19.929027595871904</v>
      </c>
    </row>
    <row r="155" spans="1:11" x14ac:dyDescent="0.25">
      <c r="A155" s="16" t="s">
        <v>184</v>
      </c>
      <c r="B155" s="16" t="s">
        <v>216</v>
      </c>
      <c r="C155" s="16" t="s">
        <v>196</v>
      </c>
      <c r="D155" s="16" t="s">
        <v>195</v>
      </c>
      <c r="E155" s="16" t="s">
        <v>192</v>
      </c>
      <c r="F155" s="16" t="s">
        <v>214</v>
      </c>
      <c r="G155" s="16" t="s">
        <v>188</v>
      </c>
      <c r="H155" s="16" t="s">
        <v>189</v>
      </c>
      <c r="I155" s="16">
        <v>5.9641187759310266E-2</v>
      </c>
      <c r="J155" s="16">
        <v>2</v>
      </c>
      <c r="K155" s="21">
        <f t="shared" si="6"/>
        <v>29.820593879655132</v>
      </c>
    </row>
    <row r="156" spans="1:11" x14ac:dyDescent="0.25">
      <c r="A156" s="16" t="s">
        <v>184</v>
      </c>
      <c r="B156" s="16" t="s">
        <v>216</v>
      </c>
      <c r="C156" s="16" t="s">
        <v>198</v>
      </c>
      <c r="D156" s="16" t="s">
        <v>195</v>
      </c>
      <c r="E156" s="16" t="s">
        <v>192</v>
      </c>
      <c r="F156" s="16" t="s">
        <v>201</v>
      </c>
      <c r="G156" s="16" t="s">
        <v>201</v>
      </c>
      <c r="H156" s="16" t="s">
        <v>190</v>
      </c>
      <c r="I156" s="16">
        <v>2.565704198249464E-2</v>
      </c>
      <c r="J156" s="16">
        <v>1</v>
      </c>
      <c r="K156" s="21">
        <f t="shared" si="6"/>
        <v>25.65704198249464</v>
      </c>
    </row>
    <row r="157" spans="1:11" x14ac:dyDescent="0.25">
      <c r="A157" s="16" t="s">
        <v>184</v>
      </c>
      <c r="B157" s="16" t="s">
        <v>216</v>
      </c>
      <c r="C157" s="16" t="s">
        <v>198</v>
      </c>
      <c r="D157" s="16" t="s">
        <v>195</v>
      </c>
      <c r="E157" s="16" t="s">
        <v>192</v>
      </c>
      <c r="F157" s="16" t="s">
        <v>201</v>
      </c>
      <c r="G157" s="16" t="s">
        <v>188</v>
      </c>
      <c r="H157" s="16" t="s">
        <v>189</v>
      </c>
      <c r="I157" s="16">
        <v>1.5233850974955632E-2</v>
      </c>
      <c r="J157" s="16">
        <v>1</v>
      </c>
      <c r="K157" s="21">
        <f t="shared" si="6"/>
        <v>15.233850974955631</v>
      </c>
    </row>
    <row r="158" spans="1:11" x14ac:dyDescent="0.25">
      <c r="A158" s="16" t="s">
        <v>184</v>
      </c>
      <c r="B158" s="16" t="s">
        <v>216</v>
      </c>
      <c r="C158" s="16" t="s">
        <v>198</v>
      </c>
      <c r="D158" s="16" t="s">
        <v>195</v>
      </c>
      <c r="E158" s="16" t="s">
        <v>192</v>
      </c>
      <c r="F158" s="16" t="s">
        <v>188</v>
      </c>
      <c r="G158" s="16" t="s">
        <v>188</v>
      </c>
      <c r="H158" s="16" t="s">
        <v>189</v>
      </c>
      <c r="I158" s="16">
        <v>5.5366055467116905E-2</v>
      </c>
      <c r="J158" s="16">
        <v>3</v>
      </c>
      <c r="K158" s="21">
        <f t="shared" si="6"/>
        <v>18.4553518223723</v>
      </c>
    </row>
    <row r="159" spans="1:11" x14ac:dyDescent="0.25">
      <c r="A159" s="16" t="s">
        <v>184</v>
      </c>
      <c r="B159" s="16" t="s">
        <v>216</v>
      </c>
      <c r="C159" s="16" t="s">
        <v>198</v>
      </c>
      <c r="D159" s="16" t="s">
        <v>195</v>
      </c>
      <c r="E159" s="16" t="s">
        <v>192</v>
      </c>
      <c r="F159" s="16" t="s">
        <v>202</v>
      </c>
      <c r="G159" s="16" t="s">
        <v>201</v>
      </c>
      <c r="H159" s="16" t="s">
        <v>190</v>
      </c>
      <c r="I159" s="16">
        <v>5.2024274432380946E-2</v>
      </c>
      <c r="J159" s="16">
        <v>2</v>
      </c>
      <c r="K159" s="21">
        <f t="shared" si="6"/>
        <v>26.012137216190474</v>
      </c>
    </row>
    <row r="160" spans="1:11" x14ac:dyDescent="0.25">
      <c r="A160" s="16" t="s">
        <v>184</v>
      </c>
      <c r="B160" s="16" t="s">
        <v>216</v>
      </c>
      <c r="C160" s="16" t="s">
        <v>194</v>
      </c>
      <c r="D160" s="16" t="s">
        <v>194</v>
      </c>
      <c r="E160" s="16" t="s">
        <v>192</v>
      </c>
      <c r="F160" s="17" t="s">
        <v>188</v>
      </c>
      <c r="G160" s="17" t="s">
        <v>188</v>
      </c>
      <c r="H160" s="16" t="s">
        <v>189</v>
      </c>
      <c r="I160" s="16">
        <v>15.774745477724087</v>
      </c>
      <c r="J160" s="16">
        <v>609</v>
      </c>
      <c r="K160" s="21">
        <f t="shared" si="6"/>
        <v>25.902701933865494</v>
      </c>
    </row>
    <row r="161" spans="1:11" x14ac:dyDescent="0.25">
      <c r="A161" s="16" t="s">
        <v>184</v>
      </c>
      <c r="B161" s="16" t="s">
        <v>216</v>
      </c>
      <c r="C161" s="16" t="s">
        <v>208</v>
      </c>
      <c r="D161" s="16" t="s">
        <v>194</v>
      </c>
      <c r="E161" s="16" t="s">
        <v>192</v>
      </c>
      <c r="F161" s="17" t="s">
        <v>188</v>
      </c>
      <c r="G161" s="17" t="s">
        <v>188</v>
      </c>
      <c r="H161" s="16" t="s">
        <v>189</v>
      </c>
      <c r="I161" s="16">
        <v>1.7678806962421544E-2</v>
      </c>
      <c r="J161" s="16">
        <v>1</v>
      </c>
      <c r="K161" s="21">
        <f t="shared" si="6"/>
        <v>17.678806962421543</v>
      </c>
    </row>
    <row r="162" spans="1:11" x14ac:dyDescent="0.25">
      <c r="A162" s="16" t="s">
        <v>184</v>
      </c>
      <c r="B162" s="16" t="s">
        <v>216</v>
      </c>
      <c r="C162" s="16" t="s">
        <v>209</v>
      </c>
      <c r="D162" s="16" t="s">
        <v>194</v>
      </c>
      <c r="E162" s="16" t="s">
        <v>192</v>
      </c>
      <c r="F162" s="17" t="s">
        <v>188</v>
      </c>
      <c r="G162" s="17" t="s">
        <v>188</v>
      </c>
      <c r="H162" s="16" t="s">
        <v>189</v>
      </c>
      <c r="I162" s="16">
        <v>3.5230430347755429E-2</v>
      </c>
      <c r="J162" s="16">
        <v>2</v>
      </c>
      <c r="K162" s="21">
        <f t="shared" si="6"/>
        <v>17.615215173877715</v>
      </c>
    </row>
    <row r="163" spans="1:11" x14ac:dyDescent="0.25">
      <c r="A163" s="16" t="s">
        <v>184</v>
      </c>
      <c r="B163" s="16" t="s">
        <v>217</v>
      </c>
      <c r="C163" s="16" t="s">
        <v>191</v>
      </c>
      <c r="D163" s="16" t="s">
        <v>187</v>
      </c>
      <c r="E163" s="16" t="s">
        <v>187</v>
      </c>
      <c r="F163" s="16" t="s">
        <v>202</v>
      </c>
      <c r="G163" s="16" t="s">
        <v>202</v>
      </c>
      <c r="H163" s="16" t="s">
        <v>190</v>
      </c>
      <c r="I163" s="16">
        <v>1.5950893052952074E-2</v>
      </c>
      <c r="J163" s="16">
        <v>1</v>
      </c>
      <c r="K163" s="21">
        <f t="shared" si="6"/>
        <v>15.950893052952074</v>
      </c>
    </row>
    <row r="164" spans="1:11" x14ac:dyDescent="0.25">
      <c r="A164" s="16" t="s">
        <v>184</v>
      </c>
      <c r="B164" s="16" t="s">
        <v>217</v>
      </c>
      <c r="C164" s="16" t="s">
        <v>193</v>
      </c>
      <c r="D164" s="16" t="s">
        <v>194</v>
      </c>
      <c r="E164" s="16" t="s">
        <v>192</v>
      </c>
      <c r="F164" s="17" t="s">
        <v>188</v>
      </c>
      <c r="G164" s="17" t="s">
        <v>188</v>
      </c>
      <c r="H164" s="16" t="s">
        <v>189</v>
      </c>
      <c r="I164" s="16">
        <v>3.7349178311575561E-2</v>
      </c>
      <c r="J164" s="16">
        <v>1</v>
      </c>
      <c r="K164" s="21">
        <f t="shared" si="6"/>
        <v>37.349178311575564</v>
      </c>
    </row>
    <row r="165" spans="1:11" x14ac:dyDescent="0.25">
      <c r="A165" s="16" t="s">
        <v>184</v>
      </c>
      <c r="B165" s="16" t="s">
        <v>218</v>
      </c>
      <c r="C165" s="16" t="s">
        <v>186</v>
      </c>
      <c r="D165" s="16" t="s">
        <v>187</v>
      </c>
      <c r="E165" s="16" t="s">
        <v>187</v>
      </c>
      <c r="F165" s="16" t="s">
        <v>201</v>
      </c>
      <c r="G165" s="16" t="s">
        <v>201</v>
      </c>
      <c r="H165" s="16" t="s">
        <v>190</v>
      </c>
      <c r="I165" s="16">
        <v>60.700637773040526</v>
      </c>
      <c r="J165" s="16">
        <v>1742</v>
      </c>
      <c r="K165" s="21">
        <f t="shared" si="6"/>
        <v>34.845371855936008</v>
      </c>
    </row>
    <row r="166" spans="1:11" x14ac:dyDescent="0.25">
      <c r="A166" s="16" t="s">
        <v>184</v>
      </c>
      <c r="B166" s="16" t="s">
        <v>218</v>
      </c>
      <c r="C166" s="16" t="s">
        <v>186</v>
      </c>
      <c r="D166" s="16" t="s">
        <v>187</v>
      </c>
      <c r="E166" s="16" t="s">
        <v>187</v>
      </c>
      <c r="F166" s="16" t="s">
        <v>201</v>
      </c>
      <c r="G166" s="16" t="s">
        <v>188</v>
      </c>
      <c r="H166" s="16" t="s">
        <v>189</v>
      </c>
      <c r="I166" s="16">
        <v>3.2083203636280015</v>
      </c>
      <c r="J166" s="16">
        <v>98</v>
      </c>
      <c r="K166" s="21">
        <f t="shared" si="6"/>
        <v>32.737962894163282</v>
      </c>
    </row>
    <row r="167" spans="1:11" x14ac:dyDescent="0.25">
      <c r="A167" s="16" t="s">
        <v>184</v>
      </c>
      <c r="B167" s="16" t="s">
        <v>218</v>
      </c>
      <c r="C167" s="16" t="s">
        <v>186</v>
      </c>
      <c r="D167" s="16" t="s">
        <v>187</v>
      </c>
      <c r="E167" s="16" t="s">
        <v>187</v>
      </c>
      <c r="F167" s="16" t="s">
        <v>201</v>
      </c>
      <c r="G167" s="16" t="s">
        <v>202</v>
      </c>
      <c r="H167" s="16" t="s">
        <v>190</v>
      </c>
      <c r="I167" s="16">
        <v>2.3254732904119049</v>
      </c>
      <c r="J167" s="16">
        <v>51</v>
      </c>
      <c r="K167" s="21">
        <f t="shared" si="6"/>
        <v>45.597515498272642</v>
      </c>
    </row>
    <row r="168" spans="1:11" x14ac:dyDescent="0.25">
      <c r="A168" s="16" t="s">
        <v>184</v>
      </c>
      <c r="B168" s="16" t="s">
        <v>218</v>
      </c>
      <c r="C168" s="16" t="s">
        <v>186</v>
      </c>
      <c r="D168" s="16" t="s">
        <v>187</v>
      </c>
      <c r="E168" s="16" t="s">
        <v>187</v>
      </c>
      <c r="F168" s="16" t="s">
        <v>201</v>
      </c>
      <c r="G168" s="16" t="s">
        <v>214</v>
      </c>
      <c r="H168" s="16" t="s">
        <v>190</v>
      </c>
      <c r="I168" s="16">
        <v>0.28501837141933462</v>
      </c>
      <c r="J168" s="16">
        <v>7</v>
      </c>
      <c r="K168" s="21">
        <f t="shared" si="6"/>
        <v>40.716910202762087</v>
      </c>
    </row>
    <row r="169" spans="1:11" x14ac:dyDescent="0.25">
      <c r="A169" s="16" t="s">
        <v>184</v>
      </c>
      <c r="B169" s="16" t="s">
        <v>218</v>
      </c>
      <c r="C169" s="16" t="s">
        <v>186</v>
      </c>
      <c r="D169" s="16" t="s">
        <v>187</v>
      </c>
      <c r="E169" s="16" t="s">
        <v>187</v>
      </c>
      <c r="F169" s="16" t="s">
        <v>188</v>
      </c>
      <c r="G169" s="16" t="s">
        <v>201</v>
      </c>
      <c r="H169" s="16" t="s">
        <v>190</v>
      </c>
      <c r="I169" s="16">
        <v>4.7451062096819054</v>
      </c>
      <c r="J169" s="16">
        <v>134</v>
      </c>
      <c r="K169" s="21">
        <f t="shared" si="6"/>
        <v>35.411240370760488</v>
      </c>
    </row>
    <row r="170" spans="1:11" x14ac:dyDescent="0.25">
      <c r="A170" s="16" t="s">
        <v>184</v>
      </c>
      <c r="B170" s="16" t="s">
        <v>218</v>
      </c>
      <c r="C170" s="16" t="s">
        <v>186</v>
      </c>
      <c r="D170" s="16" t="s">
        <v>187</v>
      </c>
      <c r="E170" s="16" t="s">
        <v>187</v>
      </c>
      <c r="F170" s="16" t="s">
        <v>188</v>
      </c>
      <c r="G170" s="16" t="s">
        <v>188</v>
      </c>
      <c r="H170" s="16" t="s">
        <v>189</v>
      </c>
      <c r="I170" s="16">
        <v>58.25956700203443</v>
      </c>
      <c r="J170" s="16">
        <v>1688</v>
      </c>
      <c r="K170" s="21">
        <f t="shared" si="6"/>
        <v>34.513961494096222</v>
      </c>
    </row>
    <row r="171" spans="1:11" x14ac:dyDescent="0.25">
      <c r="A171" s="16" t="s">
        <v>184</v>
      </c>
      <c r="B171" s="16" t="s">
        <v>218</v>
      </c>
      <c r="C171" s="16" t="s">
        <v>186</v>
      </c>
      <c r="D171" s="16" t="s">
        <v>187</v>
      </c>
      <c r="E171" s="16" t="s">
        <v>187</v>
      </c>
      <c r="F171" s="16" t="s">
        <v>188</v>
      </c>
      <c r="G171" s="16" t="s">
        <v>214</v>
      </c>
      <c r="H171" s="16" t="s">
        <v>190</v>
      </c>
      <c r="I171" s="16">
        <v>0.15679039474533721</v>
      </c>
      <c r="J171" s="16">
        <v>4</v>
      </c>
      <c r="K171" s="21">
        <f t="shared" si="6"/>
        <v>39.197598686334302</v>
      </c>
    </row>
    <row r="172" spans="1:11" x14ac:dyDescent="0.25">
      <c r="A172" s="16" t="s">
        <v>184</v>
      </c>
      <c r="B172" s="16" t="s">
        <v>218</v>
      </c>
      <c r="C172" s="16" t="s">
        <v>186</v>
      </c>
      <c r="D172" s="16" t="s">
        <v>187</v>
      </c>
      <c r="E172" s="16" t="s">
        <v>187</v>
      </c>
      <c r="F172" s="16" t="s">
        <v>202</v>
      </c>
      <c r="G172" s="16" t="s">
        <v>201</v>
      </c>
      <c r="H172" s="16" t="s">
        <v>190</v>
      </c>
      <c r="I172" s="16">
        <v>9.0709849107088708E-2</v>
      </c>
      <c r="J172" s="16">
        <v>3</v>
      </c>
      <c r="K172" s="21">
        <f t="shared" si="6"/>
        <v>30.236616369029569</v>
      </c>
    </row>
    <row r="173" spans="1:11" x14ac:dyDescent="0.25">
      <c r="A173" s="16" t="s">
        <v>184</v>
      </c>
      <c r="B173" s="16" t="s">
        <v>218</v>
      </c>
      <c r="C173" s="16" t="s">
        <v>186</v>
      </c>
      <c r="D173" s="16" t="s">
        <v>187</v>
      </c>
      <c r="E173" s="16" t="s">
        <v>187</v>
      </c>
      <c r="F173" s="16" t="s">
        <v>202</v>
      </c>
      <c r="G173" s="16" t="s">
        <v>202</v>
      </c>
      <c r="H173" s="16" t="s">
        <v>190</v>
      </c>
      <c r="I173" s="16">
        <v>6.6785193565359183E-2</v>
      </c>
      <c r="J173" s="16">
        <v>2</v>
      </c>
      <c r="K173" s="21">
        <f t="shared" si="6"/>
        <v>33.39259678267959</v>
      </c>
    </row>
    <row r="174" spans="1:11" x14ac:dyDescent="0.25">
      <c r="A174" s="16" t="s">
        <v>184</v>
      </c>
      <c r="B174" s="16" t="s">
        <v>218</v>
      </c>
      <c r="C174" s="16" t="s">
        <v>186</v>
      </c>
      <c r="D174" s="16" t="s">
        <v>187</v>
      </c>
      <c r="E174" s="16" t="s">
        <v>187</v>
      </c>
      <c r="F174" s="16" t="s">
        <v>214</v>
      </c>
      <c r="G174" s="16" t="s">
        <v>201</v>
      </c>
      <c r="H174" s="16" t="s">
        <v>190</v>
      </c>
      <c r="I174" s="16">
        <v>4.5361534257419289E-2</v>
      </c>
      <c r="J174" s="16">
        <v>1</v>
      </c>
      <c r="K174" s="21">
        <f t="shared" si="6"/>
        <v>45.361534257419287</v>
      </c>
    </row>
    <row r="175" spans="1:11" x14ac:dyDescent="0.25">
      <c r="A175" s="16" t="s">
        <v>184</v>
      </c>
      <c r="B175" s="16" t="s">
        <v>218</v>
      </c>
      <c r="C175" s="16" t="s">
        <v>191</v>
      </c>
      <c r="D175" s="16" t="s">
        <v>187</v>
      </c>
      <c r="E175" s="16" t="s">
        <v>187</v>
      </c>
      <c r="F175" s="16" t="s">
        <v>201</v>
      </c>
      <c r="G175" s="16" t="s">
        <v>201</v>
      </c>
      <c r="H175" s="16" t="s">
        <v>190</v>
      </c>
      <c r="I175" s="16">
        <v>80.123704133441706</v>
      </c>
      <c r="J175" s="16">
        <v>2448</v>
      </c>
      <c r="K175" s="21">
        <f t="shared" si="6"/>
        <v>32.730271296340568</v>
      </c>
    </row>
    <row r="176" spans="1:11" x14ac:dyDescent="0.25">
      <c r="A176" s="16" t="s">
        <v>184</v>
      </c>
      <c r="B176" s="16" t="s">
        <v>218</v>
      </c>
      <c r="C176" s="16" t="s">
        <v>191</v>
      </c>
      <c r="D176" s="16" t="s">
        <v>187</v>
      </c>
      <c r="E176" s="16" t="s">
        <v>187</v>
      </c>
      <c r="F176" s="16" t="s">
        <v>201</v>
      </c>
      <c r="G176" s="16" t="s">
        <v>188</v>
      </c>
      <c r="H176" s="16" t="s">
        <v>189</v>
      </c>
      <c r="I176" s="16">
        <v>6.3685097492627643</v>
      </c>
      <c r="J176" s="16">
        <v>188</v>
      </c>
      <c r="K176" s="21">
        <f t="shared" si="6"/>
        <v>33.875051857780662</v>
      </c>
    </row>
    <row r="177" spans="1:11" x14ac:dyDescent="0.25">
      <c r="A177" s="16" t="s">
        <v>184</v>
      </c>
      <c r="B177" s="16" t="s">
        <v>218</v>
      </c>
      <c r="C177" s="16" t="s">
        <v>191</v>
      </c>
      <c r="D177" s="16" t="s">
        <v>187</v>
      </c>
      <c r="E177" s="16" t="s">
        <v>187</v>
      </c>
      <c r="F177" s="16" t="s">
        <v>201</v>
      </c>
      <c r="G177" s="16" t="s">
        <v>202</v>
      </c>
      <c r="H177" s="16" t="s">
        <v>190</v>
      </c>
      <c r="I177" s="16">
        <v>3.3882502672835852</v>
      </c>
      <c r="J177" s="16">
        <v>92</v>
      </c>
      <c r="K177" s="21">
        <f t="shared" si="6"/>
        <v>36.828807253082452</v>
      </c>
    </row>
    <row r="178" spans="1:11" x14ac:dyDescent="0.25">
      <c r="A178" s="16" t="s">
        <v>184</v>
      </c>
      <c r="B178" s="16" t="s">
        <v>218</v>
      </c>
      <c r="C178" s="16" t="s">
        <v>191</v>
      </c>
      <c r="D178" s="16" t="s">
        <v>187</v>
      </c>
      <c r="E178" s="16" t="s">
        <v>187</v>
      </c>
      <c r="F178" s="16" t="s">
        <v>201</v>
      </c>
      <c r="G178" s="16" t="s">
        <v>214</v>
      </c>
      <c r="H178" s="16" t="s">
        <v>190</v>
      </c>
      <c r="I178" s="16">
        <v>1.0393870548912543</v>
      </c>
      <c r="J178" s="16">
        <v>25</v>
      </c>
      <c r="K178" s="21">
        <f t="shared" si="6"/>
        <v>41.575482195650174</v>
      </c>
    </row>
    <row r="179" spans="1:11" x14ac:dyDescent="0.25">
      <c r="A179" s="16" t="s">
        <v>184</v>
      </c>
      <c r="B179" s="16" t="s">
        <v>218</v>
      </c>
      <c r="C179" s="16" t="s">
        <v>191</v>
      </c>
      <c r="D179" s="16" t="s">
        <v>187</v>
      </c>
      <c r="E179" s="16" t="s">
        <v>187</v>
      </c>
      <c r="F179" s="16" t="s">
        <v>188</v>
      </c>
      <c r="G179" s="16" t="s">
        <v>201</v>
      </c>
      <c r="H179" s="16" t="s">
        <v>190</v>
      </c>
      <c r="I179" s="16">
        <v>8.3852435943682107</v>
      </c>
      <c r="J179" s="16">
        <v>230</v>
      </c>
      <c r="K179" s="21">
        <f t="shared" si="6"/>
        <v>36.457580845079178</v>
      </c>
    </row>
    <row r="180" spans="1:11" x14ac:dyDescent="0.25">
      <c r="A180" s="16" t="s">
        <v>184</v>
      </c>
      <c r="B180" s="16" t="s">
        <v>218</v>
      </c>
      <c r="C180" s="16" t="s">
        <v>191</v>
      </c>
      <c r="D180" s="16" t="s">
        <v>187</v>
      </c>
      <c r="E180" s="16" t="s">
        <v>187</v>
      </c>
      <c r="F180" s="16" t="s">
        <v>188</v>
      </c>
      <c r="G180" s="16" t="s">
        <v>188</v>
      </c>
      <c r="H180" s="16" t="s">
        <v>189</v>
      </c>
      <c r="I180" s="16">
        <v>199.29369222418782</v>
      </c>
      <c r="J180" s="16">
        <v>6099</v>
      </c>
      <c r="K180" s="21">
        <f t="shared" si="6"/>
        <v>32.67645388165073</v>
      </c>
    </row>
    <row r="181" spans="1:11" x14ac:dyDescent="0.25">
      <c r="A181" s="16" t="s">
        <v>184</v>
      </c>
      <c r="B181" s="16" t="s">
        <v>218</v>
      </c>
      <c r="C181" s="16" t="s">
        <v>191</v>
      </c>
      <c r="D181" s="16" t="s">
        <v>187</v>
      </c>
      <c r="E181" s="16" t="s">
        <v>187</v>
      </c>
      <c r="F181" s="16" t="s">
        <v>188</v>
      </c>
      <c r="G181" s="16" t="s">
        <v>202</v>
      </c>
      <c r="H181" s="16" t="s">
        <v>190</v>
      </c>
      <c r="I181" s="16">
        <v>1.3386344125220996E-2</v>
      </c>
      <c r="J181" s="16">
        <v>1</v>
      </c>
      <c r="K181" s="21">
        <f t="shared" si="6"/>
        <v>13.386344125220996</v>
      </c>
    </row>
    <row r="182" spans="1:11" x14ac:dyDescent="0.25">
      <c r="A182" s="16" t="s">
        <v>184</v>
      </c>
      <c r="B182" s="16" t="s">
        <v>218</v>
      </c>
      <c r="C182" s="16" t="s">
        <v>191</v>
      </c>
      <c r="D182" s="16" t="s">
        <v>187</v>
      </c>
      <c r="E182" s="16" t="s">
        <v>187</v>
      </c>
      <c r="F182" s="16" t="s">
        <v>188</v>
      </c>
      <c r="G182" s="16" t="s">
        <v>214</v>
      </c>
      <c r="H182" s="16" t="s">
        <v>190</v>
      </c>
      <c r="I182" s="16">
        <v>8.1376224222360211E-2</v>
      </c>
      <c r="J182" s="16">
        <v>3</v>
      </c>
      <c r="K182" s="21">
        <f t="shared" si="6"/>
        <v>27.12540807412007</v>
      </c>
    </row>
    <row r="183" spans="1:11" x14ac:dyDescent="0.25">
      <c r="A183" s="16" t="s">
        <v>184</v>
      </c>
      <c r="B183" s="16" t="s">
        <v>218</v>
      </c>
      <c r="C183" s="16" t="s">
        <v>191</v>
      </c>
      <c r="D183" s="16" t="s">
        <v>187</v>
      </c>
      <c r="E183" s="16" t="s">
        <v>187</v>
      </c>
      <c r="F183" s="16" t="s">
        <v>202</v>
      </c>
      <c r="G183" s="16" t="s">
        <v>201</v>
      </c>
      <c r="H183" s="16" t="s">
        <v>190</v>
      </c>
      <c r="I183" s="16">
        <v>0.31540649009925975</v>
      </c>
      <c r="J183" s="16">
        <v>7</v>
      </c>
      <c r="K183" s="21">
        <f t="shared" si="6"/>
        <v>45.058070014179961</v>
      </c>
    </row>
    <row r="184" spans="1:11" x14ac:dyDescent="0.25">
      <c r="A184" s="16" t="s">
        <v>184</v>
      </c>
      <c r="B184" s="16" t="s">
        <v>218</v>
      </c>
      <c r="C184" s="16" t="s">
        <v>191</v>
      </c>
      <c r="D184" s="16" t="s">
        <v>187</v>
      </c>
      <c r="E184" s="16" t="s">
        <v>187</v>
      </c>
      <c r="F184" s="16" t="s">
        <v>202</v>
      </c>
      <c r="G184" s="16" t="s">
        <v>202</v>
      </c>
      <c r="H184" s="16" t="s">
        <v>190</v>
      </c>
      <c r="I184" s="16">
        <v>0.44577639618220449</v>
      </c>
      <c r="J184" s="16">
        <v>13</v>
      </c>
      <c r="K184" s="21">
        <f t="shared" si="6"/>
        <v>34.290492014015733</v>
      </c>
    </row>
    <row r="185" spans="1:11" x14ac:dyDescent="0.25">
      <c r="A185" s="16" t="s">
        <v>184</v>
      </c>
      <c r="B185" s="16" t="s">
        <v>218</v>
      </c>
      <c r="C185" s="16" t="s">
        <v>191</v>
      </c>
      <c r="D185" s="16" t="s">
        <v>187</v>
      </c>
      <c r="E185" s="16" t="s">
        <v>187</v>
      </c>
      <c r="F185" s="16" t="s">
        <v>214</v>
      </c>
      <c r="G185" s="16" t="s">
        <v>201</v>
      </c>
      <c r="H185" s="16" t="s">
        <v>190</v>
      </c>
      <c r="I185" s="16">
        <v>6.3280110034828779E-2</v>
      </c>
      <c r="J185" s="16">
        <v>2</v>
      </c>
      <c r="K185" s="21">
        <f t="shared" si="6"/>
        <v>31.64005501741439</v>
      </c>
    </row>
    <row r="186" spans="1:11" x14ac:dyDescent="0.25">
      <c r="A186" s="16" t="s">
        <v>184</v>
      </c>
      <c r="B186" s="16" t="s">
        <v>218</v>
      </c>
      <c r="C186" s="16" t="s">
        <v>191</v>
      </c>
      <c r="D186" s="16" t="s">
        <v>187</v>
      </c>
      <c r="E186" s="16" t="s">
        <v>187</v>
      </c>
      <c r="F186" s="16" t="s">
        <v>214</v>
      </c>
      <c r="G186" s="16" t="s">
        <v>214</v>
      </c>
      <c r="H186" s="16" t="s">
        <v>190</v>
      </c>
      <c r="I186" s="16">
        <v>2.0094289589921367E-2</v>
      </c>
      <c r="J186" s="16">
        <v>1</v>
      </c>
      <c r="K186" s="21">
        <f t="shared" si="6"/>
        <v>20.094289589921367</v>
      </c>
    </row>
    <row r="187" spans="1:11" x14ac:dyDescent="0.25">
      <c r="A187" s="16" t="s">
        <v>184</v>
      </c>
      <c r="B187" s="16" t="s">
        <v>218</v>
      </c>
      <c r="C187" s="16" t="s">
        <v>193</v>
      </c>
      <c r="D187" s="16" t="s">
        <v>194</v>
      </c>
      <c r="E187" s="16" t="s">
        <v>192</v>
      </c>
      <c r="F187" s="17" t="s">
        <v>188</v>
      </c>
      <c r="G187" s="17" t="s">
        <v>188</v>
      </c>
      <c r="H187" s="16" t="s">
        <v>189</v>
      </c>
      <c r="I187" s="16">
        <v>107.11339230301169</v>
      </c>
      <c r="J187" s="16">
        <v>3586</v>
      </c>
      <c r="K187" s="21">
        <f t="shared" si="6"/>
        <v>29.869880731458924</v>
      </c>
    </row>
    <row r="188" spans="1:11" x14ac:dyDescent="0.25">
      <c r="A188" s="16" t="s">
        <v>184</v>
      </c>
      <c r="B188" s="16" t="s">
        <v>218</v>
      </c>
      <c r="C188" s="16" t="s">
        <v>195</v>
      </c>
      <c r="D188" s="16" t="s">
        <v>195</v>
      </c>
      <c r="E188" s="16" t="s">
        <v>192</v>
      </c>
      <c r="F188" s="16" t="s">
        <v>188</v>
      </c>
      <c r="G188" s="16" t="s">
        <v>188</v>
      </c>
      <c r="H188" s="16" t="s">
        <v>189</v>
      </c>
      <c r="I188" s="16">
        <v>1.3905341482350481E-2</v>
      </c>
      <c r="J188" s="16">
        <v>1</v>
      </c>
      <c r="K188" s="21">
        <f t="shared" si="6"/>
        <v>13.905341482350481</v>
      </c>
    </row>
    <row r="189" spans="1:11" x14ac:dyDescent="0.25">
      <c r="A189" s="16" t="s">
        <v>184</v>
      </c>
      <c r="B189" s="16" t="s">
        <v>218</v>
      </c>
      <c r="C189" s="16" t="s">
        <v>196</v>
      </c>
      <c r="D189" s="16" t="s">
        <v>195</v>
      </c>
      <c r="E189" s="16" t="s">
        <v>192</v>
      </c>
      <c r="F189" s="16" t="s">
        <v>201</v>
      </c>
      <c r="G189" s="16" t="s">
        <v>201</v>
      </c>
      <c r="H189" s="16" t="s">
        <v>190</v>
      </c>
      <c r="I189" s="16">
        <v>0.41464391735916578</v>
      </c>
      <c r="J189" s="16">
        <v>17</v>
      </c>
      <c r="K189" s="21">
        <f t="shared" si="6"/>
        <v>24.390818668186224</v>
      </c>
    </row>
    <row r="190" spans="1:11" x14ac:dyDescent="0.25">
      <c r="A190" s="16" t="s">
        <v>184</v>
      </c>
      <c r="B190" s="16" t="s">
        <v>218</v>
      </c>
      <c r="C190" s="16" t="s">
        <v>196</v>
      </c>
      <c r="D190" s="16" t="s">
        <v>195</v>
      </c>
      <c r="E190" s="16" t="s">
        <v>192</v>
      </c>
      <c r="F190" s="16" t="s">
        <v>201</v>
      </c>
      <c r="G190" s="16" t="s">
        <v>188</v>
      </c>
      <c r="H190" s="16" t="s">
        <v>189</v>
      </c>
      <c r="I190" s="16">
        <v>0.1416784327075323</v>
      </c>
      <c r="J190" s="16">
        <v>7</v>
      </c>
      <c r="K190" s="21">
        <f t="shared" si="6"/>
        <v>20.239776101076043</v>
      </c>
    </row>
    <row r="191" spans="1:11" x14ac:dyDescent="0.25">
      <c r="A191" s="16" t="s">
        <v>184</v>
      </c>
      <c r="B191" s="16" t="s">
        <v>218</v>
      </c>
      <c r="C191" s="16" t="s">
        <v>196</v>
      </c>
      <c r="D191" s="16" t="s">
        <v>195</v>
      </c>
      <c r="E191" s="16" t="s">
        <v>192</v>
      </c>
      <c r="F191" s="16" t="s">
        <v>188</v>
      </c>
      <c r="G191" s="16" t="s">
        <v>201</v>
      </c>
      <c r="H191" s="16" t="s">
        <v>190</v>
      </c>
      <c r="I191" s="16">
        <v>7.1251024776617142E-2</v>
      </c>
      <c r="J191" s="16">
        <v>4</v>
      </c>
      <c r="K191" s="21">
        <f t="shared" si="6"/>
        <v>17.812756194154286</v>
      </c>
    </row>
    <row r="192" spans="1:11" x14ac:dyDescent="0.25">
      <c r="A192" s="16" t="s">
        <v>184</v>
      </c>
      <c r="B192" s="16" t="s">
        <v>218</v>
      </c>
      <c r="C192" s="16" t="s">
        <v>196</v>
      </c>
      <c r="D192" s="16" t="s">
        <v>195</v>
      </c>
      <c r="E192" s="16" t="s">
        <v>192</v>
      </c>
      <c r="F192" s="16" t="s">
        <v>188</v>
      </c>
      <c r="G192" s="16" t="s">
        <v>188</v>
      </c>
      <c r="H192" s="16" t="s">
        <v>189</v>
      </c>
      <c r="I192" s="16">
        <v>1.6157832247589385</v>
      </c>
      <c r="J192" s="16">
        <v>78</v>
      </c>
      <c r="K192" s="21">
        <f t="shared" si="6"/>
        <v>20.715169548191518</v>
      </c>
    </row>
    <row r="193" spans="1:11" x14ac:dyDescent="0.25">
      <c r="A193" s="16" t="s">
        <v>184</v>
      </c>
      <c r="B193" s="16" t="s">
        <v>218</v>
      </c>
      <c r="C193" s="16" t="s">
        <v>198</v>
      </c>
      <c r="D193" s="16" t="s">
        <v>195</v>
      </c>
      <c r="E193" s="16" t="s">
        <v>192</v>
      </c>
      <c r="F193" s="16" t="s">
        <v>201</v>
      </c>
      <c r="G193" s="16" t="s">
        <v>201</v>
      </c>
      <c r="H193" s="16" t="s">
        <v>190</v>
      </c>
      <c r="I193" s="16">
        <v>0.10229851836640695</v>
      </c>
      <c r="J193" s="16">
        <v>4</v>
      </c>
      <c r="K193" s="21">
        <f t="shared" si="6"/>
        <v>25.574629591601738</v>
      </c>
    </row>
    <row r="194" spans="1:11" x14ac:dyDescent="0.25">
      <c r="A194" s="16" t="s">
        <v>184</v>
      </c>
      <c r="B194" s="16" t="s">
        <v>218</v>
      </c>
      <c r="C194" s="16" t="s">
        <v>198</v>
      </c>
      <c r="D194" s="16" t="s">
        <v>195</v>
      </c>
      <c r="E194" s="16" t="s">
        <v>192</v>
      </c>
      <c r="F194" s="16" t="s">
        <v>188</v>
      </c>
      <c r="G194" s="16" t="s">
        <v>188</v>
      </c>
      <c r="H194" s="16" t="s">
        <v>189</v>
      </c>
      <c r="I194" s="16">
        <v>2.7514587010974763E-2</v>
      </c>
      <c r="J194" s="16">
        <v>1</v>
      </c>
      <c r="K194" s="21">
        <f t="shared" si="6"/>
        <v>27.514587010974761</v>
      </c>
    </row>
    <row r="195" spans="1:11" x14ac:dyDescent="0.25">
      <c r="A195" s="16" t="s">
        <v>184</v>
      </c>
      <c r="B195" s="16" t="s">
        <v>218</v>
      </c>
      <c r="C195" s="16" t="s">
        <v>194</v>
      </c>
      <c r="D195" s="16" t="s">
        <v>194</v>
      </c>
      <c r="E195" s="16" t="s">
        <v>192</v>
      </c>
      <c r="F195" s="17" t="s">
        <v>188</v>
      </c>
      <c r="G195" s="17" t="s">
        <v>188</v>
      </c>
      <c r="H195" s="16" t="s">
        <v>189</v>
      </c>
      <c r="I195" s="16">
        <v>33.733680532161912</v>
      </c>
      <c r="J195" s="16">
        <v>1830</v>
      </c>
      <c r="K195" s="21">
        <f t="shared" si="6"/>
        <v>18.433705208831643</v>
      </c>
    </row>
    <row r="196" spans="1:11" x14ac:dyDescent="0.25">
      <c r="A196" s="16" t="s">
        <v>184</v>
      </c>
      <c r="B196" s="16" t="s">
        <v>218</v>
      </c>
      <c r="C196" s="16" t="s">
        <v>208</v>
      </c>
      <c r="D196" s="16" t="s">
        <v>194</v>
      </c>
      <c r="E196" s="16" t="s">
        <v>192</v>
      </c>
      <c r="F196" s="17" t="s">
        <v>188</v>
      </c>
      <c r="G196" s="17" t="s">
        <v>188</v>
      </c>
      <c r="H196" s="16" t="s">
        <v>189</v>
      </c>
      <c r="I196" s="16">
        <v>1.5432926344194272E-2</v>
      </c>
      <c r="J196" s="16">
        <v>1</v>
      </c>
      <c r="K196" s="21">
        <f t="shared" si="6"/>
        <v>15.432926344194271</v>
      </c>
    </row>
    <row r="197" spans="1:11" x14ac:dyDescent="0.25">
      <c r="A197" s="16" t="s">
        <v>184</v>
      </c>
      <c r="B197" s="16" t="s">
        <v>219</v>
      </c>
      <c r="C197" s="16" t="s">
        <v>186</v>
      </c>
      <c r="D197" s="16" t="s">
        <v>187</v>
      </c>
      <c r="E197" s="16" t="s">
        <v>187</v>
      </c>
      <c r="F197" s="16" t="s">
        <v>201</v>
      </c>
      <c r="G197" s="16" t="s">
        <v>201</v>
      </c>
      <c r="H197" s="16" t="s">
        <v>190</v>
      </c>
      <c r="I197" s="16">
        <v>0.32923900084663721</v>
      </c>
      <c r="J197" s="16">
        <v>11</v>
      </c>
      <c r="K197" s="21">
        <f t="shared" si="6"/>
        <v>29.930818258785198</v>
      </c>
    </row>
    <row r="198" spans="1:11" x14ac:dyDescent="0.25">
      <c r="A198" s="16" t="s">
        <v>184</v>
      </c>
      <c r="B198" s="16" t="s">
        <v>219</v>
      </c>
      <c r="C198" s="16" t="s">
        <v>186</v>
      </c>
      <c r="D198" s="16" t="s">
        <v>187</v>
      </c>
      <c r="E198" s="16" t="s">
        <v>187</v>
      </c>
      <c r="F198" s="16" t="s">
        <v>188</v>
      </c>
      <c r="G198" s="16" t="s">
        <v>188</v>
      </c>
      <c r="H198" s="16" t="s">
        <v>189</v>
      </c>
      <c r="I198" s="16">
        <v>1.8387085298746473</v>
      </c>
      <c r="J198" s="16">
        <v>62</v>
      </c>
      <c r="K198" s="21">
        <f t="shared" si="6"/>
        <v>29.656589191526571</v>
      </c>
    </row>
    <row r="199" spans="1:11" x14ac:dyDescent="0.25">
      <c r="A199" s="16" t="s">
        <v>184</v>
      </c>
      <c r="B199" s="16" t="s">
        <v>219</v>
      </c>
      <c r="C199" s="16" t="s">
        <v>191</v>
      </c>
      <c r="D199" s="16" t="s">
        <v>187</v>
      </c>
      <c r="E199" s="16" t="s">
        <v>187</v>
      </c>
      <c r="F199" s="16" t="s">
        <v>201</v>
      </c>
      <c r="G199" s="16" t="s">
        <v>201</v>
      </c>
      <c r="H199" s="16" t="s">
        <v>190</v>
      </c>
      <c r="I199" s="16">
        <v>2.7228406528057678</v>
      </c>
      <c r="J199" s="16">
        <v>82</v>
      </c>
      <c r="K199" s="21">
        <f t="shared" ref="K199:K262" si="7">I199/J199*1000</f>
        <v>33.205373814704487</v>
      </c>
    </row>
    <row r="200" spans="1:11" x14ac:dyDescent="0.25">
      <c r="A200" s="16" t="s">
        <v>184</v>
      </c>
      <c r="B200" s="16" t="s">
        <v>219</v>
      </c>
      <c r="C200" s="16" t="s">
        <v>191</v>
      </c>
      <c r="D200" s="16" t="s">
        <v>187</v>
      </c>
      <c r="E200" s="16" t="s">
        <v>187</v>
      </c>
      <c r="F200" s="16" t="s">
        <v>188</v>
      </c>
      <c r="G200" s="16" t="s">
        <v>188</v>
      </c>
      <c r="H200" s="16" t="s">
        <v>189</v>
      </c>
      <c r="I200" s="16">
        <v>30.625644645177402</v>
      </c>
      <c r="J200" s="16">
        <v>1005</v>
      </c>
      <c r="K200" s="21">
        <f t="shared" si="7"/>
        <v>30.473278253907864</v>
      </c>
    </row>
    <row r="201" spans="1:11" x14ac:dyDescent="0.25">
      <c r="A201" s="16" t="s">
        <v>184</v>
      </c>
      <c r="B201" s="16" t="s">
        <v>219</v>
      </c>
      <c r="C201" s="16" t="s">
        <v>191</v>
      </c>
      <c r="D201" s="16" t="s">
        <v>187</v>
      </c>
      <c r="E201" s="16" t="s">
        <v>187</v>
      </c>
      <c r="F201" s="16" t="s">
        <v>214</v>
      </c>
      <c r="G201" s="16" t="s">
        <v>214</v>
      </c>
      <c r="H201" s="16" t="s">
        <v>190</v>
      </c>
      <c r="I201" s="16">
        <v>7.7799483009259249E-2</v>
      </c>
      <c r="J201" s="16">
        <v>2</v>
      </c>
      <c r="K201" s="21">
        <f t="shared" si="7"/>
        <v>38.899741504629624</v>
      </c>
    </row>
    <row r="202" spans="1:11" x14ac:dyDescent="0.25">
      <c r="A202" s="16" t="s">
        <v>184</v>
      </c>
      <c r="B202" s="16" t="s">
        <v>219</v>
      </c>
      <c r="C202" s="16" t="s">
        <v>193</v>
      </c>
      <c r="D202" s="16" t="s">
        <v>194</v>
      </c>
      <c r="E202" s="16" t="s">
        <v>192</v>
      </c>
      <c r="F202" s="17" t="s">
        <v>188</v>
      </c>
      <c r="G202" s="17" t="s">
        <v>188</v>
      </c>
      <c r="H202" s="16" t="s">
        <v>189</v>
      </c>
      <c r="I202" s="16">
        <v>10.216100451238336</v>
      </c>
      <c r="J202" s="16">
        <v>393</v>
      </c>
      <c r="K202" s="21">
        <f t="shared" si="7"/>
        <v>25.995166542591189</v>
      </c>
    </row>
    <row r="203" spans="1:11" x14ac:dyDescent="0.25">
      <c r="A203" s="16" t="s">
        <v>184</v>
      </c>
      <c r="B203" s="16" t="s">
        <v>219</v>
      </c>
      <c r="C203" s="16" t="s">
        <v>196</v>
      </c>
      <c r="D203" s="16" t="s">
        <v>195</v>
      </c>
      <c r="E203" s="16" t="s">
        <v>192</v>
      </c>
      <c r="F203" s="16" t="s">
        <v>188</v>
      </c>
      <c r="G203" s="16" t="s">
        <v>188</v>
      </c>
      <c r="H203" s="16" t="s">
        <v>189</v>
      </c>
      <c r="I203" s="16">
        <v>6.9134223549476542E-2</v>
      </c>
      <c r="J203" s="16">
        <v>2</v>
      </c>
      <c r="K203" s="21">
        <f t="shared" si="7"/>
        <v>34.567111774738272</v>
      </c>
    </row>
    <row r="204" spans="1:11" x14ac:dyDescent="0.25">
      <c r="A204" s="16" t="s">
        <v>184</v>
      </c>
      <c r="B204" s="16" t="s">
        <v>219</v>
      </c>
      <c r="C204" s="16" t="s">
        <v>194</v>
      </c>
      <c r="D204" s="16" t="s">
        <v>194</v>
      </c>
      <c r="E204" s="16" t="s">
        <v>192</v>
      </c>
      <c r="F204" s="17" t="s">
        <v>188</v>
      </c>
      <c r="G204" s="17" t="s">
        <v>188</v>
      </c>
      <c r="H204" s="16" t="s">
        <v>189</v>
      </c>
      <c r="I204" s="16">
        <v>3.667181771512138</v>
      </c>
      <c r="J204" s="16">
        <v>214</v>
      </c>
      <c r="K204" s="21">
        <f t="shared" si="7"/>
        <v>17.136363418281018</v>
      </c>
    </row>
    <row r="205" spans="1:11" x14ac:dyDescent="0.25">
      <c r="A205" s="16" t="s">
        <v>184</v>
      </c>
      <c r="B205" s="16" t="s">
        <v>220</v>
      </c>
      <c r="C205" s="16" t="s">
        <v>186</v>
      </c>
      <c r="D205" s="16" t="s">
        <v>187</v>
      </c>
      <c r="E205" s="16" t="s">
        <v>187</v>
      </c>
      <c r="F205" s="16" t="s">
        <v>201</v>
      </c>
      <c r="G205" s="16" t="s">
        <v>201</v>
      </c>
      <c r="H205" s="16" t="s">
        <v>190</v>
      </c>
      <c r="I205" s="16">
        <v>5.1110538877005736</v>
      </c>
      <c r="J205" s="16">
        <v>162</v>
      </c>
      <c r="K205" s="21">
        <f t="shared" si="7"/>
        <v>31.549715356176378</v>
      </c>
    </row>
    <row r="206" spans="1:11" x14ac:dyDescent="0.25">
      <c r="A206" s="16" t="s">
        <v>184</v>
      </c>
      <c r="B206" s="16" t="s">
        <v>220</v>
      </c>
      <c r="C206" s="16" t="s">
        <v>186</v>
      </c>
      <c r="D206" s="16" t="s">
        <v>187</v>
      </c>
      <c r="E206" s="16" t="s">
        <v>187</v>
      </c>
      <c r="F206" s="16" t="s">
        <v>188</v>
      </c>
      <c r="G206" s="16" t="s">
        <v>201</v>
      </c>
      <c r="H206" s="16" t="s">
        <v>190</v>
      </c>
      <c r="I206" s="16">
        <v>0.24939109710078616</v>
      </c>
      <c r="J206" s="16">
        <v>7</v>
      </c>
      <c r="K206" s="21">
        <f t="shared" si="7"/>
        <v>35.627299585826599</v>
      </c>
    </row>
    <row r="207" spans="1:11" x14ac:dyDescent="0.25">
      <c r="A207" s="16" t="s">
        <v>184</v>
      </c>
      <c r="B207" s="16" t="s">
        <v>220</v>
      </c>
      <c r="C207" s="16" t="s">
        <v>186</v>
      </c>
      <c r="D207" s="16" t="s">
        <v>187</v>
      </c>
      <c r="E207" s="16" t="s">
        <v>187</v>
      </c>
      <c r="F207" s="16" t="s">
        <v>188</v>
      </c>
      <c r="G207" s="16" t="s">
        <v>188</v>
      </c>
      <c r="H207" s="16" t="s">
        <v>189</v>
      </c>
      <c r="I207" s="16">
        <v>67.752743909587068</v>
      </c>
      <c r="J207" s="16">
        <v>2069</v>
      </c>
      <c r="K207" s="21">
        <f t="shared" si="7"/>
        <v>32.746613779404093</v>
      </c>
    </row>
    <row r="208" spans="1:11" x14ac:dyDescent="0.25">
      <c r="A208" s="16" t="s">
        <v>184</v>
      </c>
      <c r="B208" s="16" t="s">
        <v>220</v>
      </c>
      <c r="C208" s="16" t="s">
        <v>191</v>
      </c>
      <c r="D208" s="16" t="s">
        <v>187</v>
      </c>
      <c r="E208" s="16" t="s">
        <v>187</v>
      </c>
      <c r="F208" s="16" t="s">
        <v>201</v>
      </c>
      <c r="G208" s="16" t="s">
        <v>201</v>
      </c>
      <c r="H208" s="16" t="s">
        <v>190</v>
      </c>
      <c r="I208" s="16">
        <v>2.8735007691673333</v>
      </c>
      <c r="J208" s="16">
        <v>100</v>
      </c>
      <c r="K208" s="21">
        <f t="shared" si="7"/>
        <v>28.735007691673331</v>
      </c>
    </row>
    <row r="209" spans="1:11" x14ac:dyDescent="0.25">
      <c r="A209" s="16" t="s">
        <v>184</v>
      </c>
      <c r="B209" s="16" t="s">
        <v>220</v>
      </c>
      <c r="C209" s="16" t="s">
        <v>191</v>
      </c>
      <c r="D209" s="16" t="s">
        <v>187</v>
      </c>
      <c r="E209" s="16" t="s">
        <v>187</v>
      </c>
      <c r="F209" s="16" t="s">
        <v>188</v>
      </c>
      <c r="G209" s="16" t="s">
        <v>201</v>
      </c>
      <c r="H209" s="16" t="s">
        <v>190</v>
      </c>
      <c r="I209" s="16">
        <v>0.1787654766003452</v>
      </c>
      <c r="J209" s="16">
        <v>10</v>
      </c>
      <c r="K209" s="21">
        <f t="shared" si="7"/>
        <v>17.876547660034518</v>
      </c>
    </row>
    <row r="210" spans="1:11" x14ac:dyDescent="0.25">
      <c r="A210" s="16" t="s">
        <v>184</v>
      </c>
      <c r="B210" s="16" t="s">
        <v>220</v>
      </c>
      <c r="C210" s="16" t="s">
        <v>191</v>
      </c>
      <c r="D210" s="16" t="s">
        <v>187</v>
      </c>
      <c r="E210" s="16" t="s">
        <v>187</v>
      </c>
      <c r="F210" s="16" t="s">
        <v>188</v>
      </c>
      <c r="G210" s="16" t="s">
        <v>188</v>
      </c>
      <c r="H210" s="16" t="s">
        <v>189</v>
      </c>
      <c r="I210" s="16">
        <v>115.5315162497232</v>
      </c>
      <c r="J210" s="16">
        <v>4063</v>
      </c>
      <c r="K210" s="21">
        <f t="shared" si="7"/>
        <v>28.435027381177257</v>
      </c>
    </row>
    <row r="211" spans="1:11" x14ac:dyDescent="0.25">
      <c r="A211" s="16" t="s">
        <v>184</v>
      </c>
      <c r="B211" s="16" t="s">
        <v>220</v>
      </c>
      <c r="C211" s="16" t="s">
        <v>191</v>
      </c>
      <c r="D211" s="16" t="s">
        <v>187</v>
      </c>
      <c r="E211" s="16" t="s">
        <v>187</v>
      </c>
      <c r="F211" s="16" t="s">
        <v>214</v>
      </c>
      <c r="G211" s="16" t="s">
        <v>201</v>
      </c>
      <c r="H211" s="16" t="s">
        <v>190</v>
      </c>
      <c r="I211" s="16">
        <v>5.5649909916638658E-2</v>
      </c>
      <c r="J211" s="16">
        <v>1</v>
      </c>
      <c r="K211" s="21">
        <f t="shared" si="7"/>
        <v>55.649909916638656</v>
      </c>
    </row>
    <row r="212" spans="1:11" x14ac:dyDescent="0.25">
      <c r="A212" s="16" t="s">
        <v>184</v>
      </c>
      <c r="B212" s="16" t="s">
        <v>220</v>
      </c>
      <c r="C212" s="16" t="s">
        <v>193</v>
      </c>
      <c r="D212" s="16" t="s">
        <v>194</v>
      </c>
      <c r="E212" s="16" t="s">
        <v>192</v>
      </c>
      <c r="F212" s="17" t="s">
        <v>188</v>
      </c>
      <c r="G212" s="17" t="s">
        <v>188</v>
      </c>
      <c r="H212" s="16" t="s">
        <v>189</v>
      </c>
      <c r="I212" s="16">
        <v>45.464976181631776</v>
      </c>
      <c r="J212" s="16">
        <v>1691</v>
      </c>
      <c r="K212" s="21">
        <f t="shared" si="7"/>
        <v>26.886443631952559</v>
      </c>
    </row>
    <row r="213" spans="1:11" x14ac:dyDescent="0.25">
      <c r="A213" s="16" t="s">
        <v>184</v>
      </c>
      <c r="B213" s="16" t="s">
        <v>220</v>
      </c>
      <c r="C213" s="16" t="s">
        <v>195</v>
      </c>
      <c r="D213" s="16" t="s">
        <v>195</v>
      </c>
      <c r="E213" s="16" t="s">
        <v>192</v>
      </c>
      <c r="F213" s="16" t="s">
        <v>188</v>
      </c>
      <c r="G213" s="16" t="s">
        <v>201</v>
      </c>
      <c r="H213" s="16" t="s">
        <v>190</v>
      </c>
      <c r="I213" s="16">
        <v>1.3232889236764066E-2</v>
      </c>
      <c r="J213" s="16">
        <v>1</v>
      </c>
      <c r="K213" s="21">
        <f t="shared" si="7"/>
        <v>13.232889236764066</v>
      </c>
    </row>
    <row r="214" spans="1:11" x14ac:dyDescent="0.25">
      <c r="A214" s="16" t="s">
        <v>184</v>
      </c>
      <c r="B214" s="16" t="s">
        <v>220</v>
      </c>
      <c r="C214" s="16" t="s">
        <v>195</v>
      </c>
      <c r="D214" s="16" t="s">
        <v>195</v>
      </c>
      <c r="E214" s="16" t="s">
        <v>192</v>
      </c>
      <c r="F214" s="16" t="s">
        <v>188</v>
      </c>
      <c r="G214" s="16" t="s">
        <v>188</v>
      </c>
      <c r="H214" s="16" t="s">
        <v>189</v>
      </c>
      <c r="I214" s="16">
        <v>4.2032983697236612E-2</v>
      </c>
      <c r="J214" s="16">
        <v>2</v>
      </c>
      <c r="K214" s="21">
        <f t="shared" si="7"/>
        <v>21.016491848618305</v>
      </c>
    </row>
    <row r="215" spans="1:11" x14ac:dyDescent="0.25">
      <c r="A215" s="16" t="s">
        <v>184</v>
      </c>
      <c r="B215" s="16" t="s">
        <v>220</v>
      </c>
      <c r="C215" s="16" t="s">
        <v>196</v>
      </c>
      <c r="D215" s="16" t="s">
        <v>195</v>
      </c>
      <c r="E215" s="16" t="s">
        <v>192</v>
      </c>
      <c r="F215" s="16" t="s">
        <v>201</v>
      </c>
      <c r="G215" s="16" t="s">
        <v>201</v>
      </c>
      <c r="H215" s="16" t="s">
        <v>190</v>
      </c>
      <c r="I215" s="16">
        <v>0.24783170120918405</v>
      </c>
      <c r="J215" s="16">
        <v>9</v>
      </c>
      <c r="K215" s="21">
        <f t="shared" si="7"/>
        <v>27.536855689909338</v>
      </c>
    </row>
    <row r="216" spans="1:11" x14ac:dyDescent="0.25">
      <c r="A216" s="16" t="s">
        <v>184</v>
      </c>
      <c r="B216" s="16" t="s">
        <v>220</v>
      </c>
      <c r="C216" s="16" t="s">
        <v>196</v>
      </c>
      <c r="D216" s="16" t="s">
        <v>195</v>
      </c>
      <c r="E216" s="16" t="s">
        <v>192</v>
      </c>
      <c r="F216" s="16" t="s">
        <v>188</v>
      </c>
      <c r="G216" s="16" t="s">
        <v>188</v>
      </c>
      <c r="H216" s="16" t="s">
        <v>189</v>
      </c>
      <c r="I216" s="16">
        <v>4.9916991279066893</v>
      </c>
      <c r="J216" s="16">
        <v>200</v>
      </c>
      <c r="K216" s="21">
        <f t="shared" si="7"/>
        <v>24.958495639533449</v>
      </c>
    </row>
    <row r="217" spans="1:11" x14ac:dyDescent="0.25">
      <c r="A217" s="16" t="s">
        <v>184</v>
      </c>
      <c r="B217" s="16" t="s">
        <v>220</v>
      </c>
      <c r="C217" s="16" t="s">
        <v>196</v>
      </c>
      <c r="D217" s="16" t="s">
        <v>195</v>
      </c>
      <c r="E217" s="16" t="s">
        <v>192</v>
      </c>
      <c r="F217" s="16" t="s">
        <v>202</v>
      </c>
      <c r="G217" s="16" t="s">
        <v>201</v>
      </c>
      <c r="H217" s="16" t="s">
        <v>190</v>
      </c>
      <c r="I217" s="16">
        <v>3.8023905220040066E-2</v>
      </c>
      <c r="J217" s="16">
        <v>1</v>
      </c>
      <c r="K217" s="21">
        <f t="shared" si="7"/>
        <v>38.023905220040064</v>
      </c>
    </row>
    <row r="218" spans="1:11" x14ac:dyDescent="0.25">
      <c r="A218" s="16" t="s">
        <v>184</v>
      </c>
      <c r="B218" s="16" t="s">
        <v>220</v>
      </c>
      <c r="C218" s="16" t="s">
        <v>194</v>
      </c>
      <c r="D218" s="16" t="s">
        <v>194</v>
      </c>
      <c r="E218" s="16" t="s">
        <v>192</v>
      </c>
      <c r="F218" s="17" t="s">
        <v>188</v>
      </c>
      <c r="G218" s="17" t="s">
        <v>188</v>
      </c>
      <c r="H218" s="16" t="s">
        <v>189</v>
      </c>
      <c r="I218" s="16">
        <v>6.2978365212291845</v>
      </c>
      <c r="J218" s="16">
        <v>324</v>
      </c>
      <c r="K218" s="21">
        <f t="shared" si="7"/>
        <v>19.437767040830817</v>
      </c>
    </row>
    <row r="219" spans="1:11" x14ac:dyDescent="0.25">
      <c r="A219" s="16" t="s">
        <v>184</v>
      </c>
      <c r="B219" s="16" t="s">
        <v>221</v>
      </c>
      <c r="C219" s="16" t="s">
        <v>186</v>
      </c>
      <c r="D219" s="16" t="s">
        <v>187</v>
      </c>
      <c r="E219" s="16" t="s">
        <v>187</v>
      </c>
      <c r="F219" s="16" t="s">
        <v>188</v>
      </c>
      <c r="G219" s="16" t="s">
        <v>201</v>
      </c>
      <c r="H219" s="16" t="s">
        <v>190</v>
      </c>
      <c r="I219" s="16">
        <v>0.52664756574210814</v>
      </c>
      <c r="J219" s="16">
        <v>14</v>
      </c>
      <c r="K219" s="21">
        <f t="shared" si="7"/>
        <v>37.617683267293437</v>
      </c>
    </row>
    <row r="220" spans="1:11" x14ac:dyDescent="0.25">
      <c r="A220" s="16" t="s">
        <v>184</v>
      </c>
      <c r="B220" s="16" t="s">
        <v>221</v>
      </c>
      <c r="C220" s="16" t="s">
        <v>186</v>
      </c>
      <c r="D220" s="16" t="s">
        <v>187</v>
      </c>
      <c r="E220" s="16" t="s">
        <v>187</v>
      </c>
      <c r="F220" s="16" t="s">
        <v>188</v>
      </c>
      <c r="G220" s="16" t="s">
        <v>188</v>
      </c>
      <c r="H220" s="16" t="s">
        <v>189</v>
      </c>
      <c r="I220" s="16">
        <v>51.434956639067202</v>
      </c>
      <c r="J220" s="16">
        <v>1570</v>
      </c>
      <c r="K220" s="21">
        <f t="shared" si="7"/>
        <v>32.761118878386753</v>
      </c>
    </row>
    <row r="221" spans="1:11" x14ac:dyDescent="0.25">
      <c r="A221" s="16" t="s">
        <v>184</v>
      </c>
      <c r="B221" s="16" t="s">
        <v>221</v>
      </c>
      <c r="C221" s="16" t="s">
        <v>191</v>
      </c>
      <c r="D221" s="16" t="s">
        <v>187</v>
      </c>
      <c r="E221" s="16" t="s">
        <v>187</v>
      </c>
      <c r="F221" s="16" t="s">
        <v>188</v>
      </c>
      <c r="G221" s="16" t="s">
        <v>201</v>
      </c>
      <c r="H221" s="16" t="s">
        <v>190</v>
      </c>
      <c r="I221" s="16">
        <v>1.456907810827804</v>
      </c>
      <c r="J221" s="16">
        <v>47</v>
      </c>
      <c r="K221" s="21">
        <f t="shared" si="7"/>
        <v>30.998038528251151</v>
      </c>
    </row>
    <row r="222" spans="1:11" x14ac:dyDescent="0.25">
      <c r="A222" s="16" t="s">
        <v>184</v>
      </c>
      <c r="B222" s="16" t="s">
        <v>221</v>
      </c>
      <c r="C222" s="16" t="s">
        <v>191</v>
      </c>
      <c r="D222" s="16" t="s">
        <v>187</v>
      </c>
      <c r="E222" s="16" t="s">
        <v>187</v>
      </c>
      <c r="F222" s="16" t="s">
        <v>188</v>
      </c>
      <c r="G222" s="16" t="s">
        <v>188</v>
      </c>
      <c r="H222" s="16" t="s">
        <v>189</v>
      </c>
      <c r="I222" s="16">
        <v>80.496438030066656</v>
      </c>
      <c r="J222" s="16">
        <v>2732</v>
      </c>
      <c r="K222" s="21">
        <f t="shared" si="7"/>
        <v>29.464289176451924</v>
      </c>
    </row>
    <row r="223" spans="1:11" x14ac:dyDescent="0.25">
      <c r="A223" s="16" t="s">
        <v>184</v>
      </c>
      <c r="B223" s="16" t="s">
        <v>221</v>
      </c>
      <c r="C223" s="16" t="s">
        <v>191</v>
      </c>
      <c r="D223" s="16" t="s">
        <v>187</v>
      </c>
      <c r="E223" s="16" t="s">
        <v>187</v>
      </c>
      <c r="F223" s="16" t="s">
        <v>188</v>
      </c>
      <c r="G223" s="16" t="s">
        <v>214</v>
      </c>
      <c r="H223" s="16" t="s">
        <v>190</v>
      </c>
      <c r="I223" s="16">
        <v>0.10005750839757437</v>
      </c>
      <c r="J223" s="16">
        <v>4</v>
      </c>
      <c r="K223" s="21">
        <f t="shared" si="7"/>
        <v>25.014377099393592</v>
      </c>
    </row>
    <row r="224" spans="1:11" x14ac:dyDescent="0.25">
      <c r="A224" s="16" t="s">
        <v>184</v>
      </c>
      <c r="B224" s="16" t="s">
        <v>221</v>
      </c>
      <c r="C224" s="16" t="s">
        <v>193</v>
      </c>
      <c r="D224" s="16" t="s">
        <v>194</v>
      </c>
      <c r="E224" s="16" t="s">
        <v>192</v>
      </c>
      <c r="F224" s="17" t="s">
        <v>188</v>
      </c>
      <c r="G224" s="17" t="s">
        <v>188</v>
      </c>
      <c r="H224" s="16" t="s">
        <v>189</v>
      </c>
      <c r="I224" s="16">
        <v>27.652543962065963</v>
      </c>
      <c r="J224" s="16">
        <v>1006</v>
      </c>
      <c r="K224" s="21">
        <f t="shared" si="7"/>
        <v>27.487618252550661</v>
      </c>
    </row>
    <row r="225" spans="1:11" x14ac:dyDescent="0.25">
      <c r="A225" s="16" t="s">
        <v>184</v>
      </c>
      <c r="B225" s="16" t="s">
        <v>221</v>
      </c>
      <c r="C225" s="16" t="s">
        <v>195</v>
      </c>
      <c r="D225" s="16" t="s">
        <v>195</v>
      </c>
      <c r="E225" s="16" t="s">
        <v>192</v>
      </c>
      <c r="F225" s="16" t="s">
        <v>188</v>
      </c>
      <c r="G225" s="16" t="s">
        <v>188</v>
      </c>
      <c r="H225" s="16" t="s">
        <v>189</v>
      </c>
      <c r="I225" s="16">
        <v>3.0013755569104381E-2</v>
      </c>
      <c r="J225" s="16">
        <v>2</v>
      </c>
      <c r="K225" s="21">
        <f t="shared" si="7"/>
        <v>15.006877784552191</v>
      </c>
    </row>
    <row r="226" spans="1:11" x14ac:dyDescent="0.25">
      <c r="A226" s="16" t="s">
        <v>184</v>
      </c>
      <c r="B226" s="16" t="s">
        <v>221</v>
      </c>
      <c r="C226" s="16" t="s">
        <v>196</v>
      </c>
      <c r="D226" s="16" t="s">
        <v>195</v>
      </c>
      <c r="E226" s="16" t="s">
        <v>192</v>
      </c>
      <c r="F226" s="16" t="s">
        <v>188</v>
      </c>
      <c r="G226" s="16" t="s">
        <v>201</v>
      </c>
      <c r="H226" s="16" t="s">
        <v>190</v>
      </c>
      <c r="I226" s="16">
        <v>6.5182876206308443E-2</v>
      </c>
      <c r="J226" s="16">
        <v>3</v>
      </c>
      <c r="K226" s="21">
        <f t="shared" si="7"/>
        <v>21.727625402102813</v>
      </c>
    </row>
    <row r="227" spans="1:11" x14ac:dyDescent="0.25">
      <c r="A227" s="16" t="s">
        <v>184</v>
      </c>
      <c r="B227" s="16" t="s">
        <v>221</v>
      </c>
      <c r="C227" s="16" t="s">
        <v>196</v>
      </c>
      <c r="D227" s="16" t="s">
        <v>195</v>
      </c>
      <c r="E227" s="16" t="s">
        <v>192</v>
      </c>
      <c r="F227" s="16" t="s">
        <v>188</v>
      </c>
      <c r="G227" s="16" t="s">
        <v>188</v>
      </c>
      <c r="H227" s="16" t="s">
        <v>189</v>
      </c>
      <c r="I227" s="16">
        <v>2.8884398698264411</v>
      </c>
      <c r="J227" s="16">
        <v>109</v>
      </c>
      <c r="K227" s="21">
        <f t="shared" si="7"/>
        <v>26.499448347031567</v>
      </c>
    </row>
    <row r="228" spans="1:11" x14ac:dyDescent="0.25">
      <c r="A228" s="16" t="s">
        <v>184</v>
      </c>
      <c r="B228" s="16" t="s">
        <v>221</v>
      </c>
      <c r="C228" s="16" t="s">
        <v>196</v>
      </c>
      <c r="D228" s="16" t="s">
        <v>195</v>
      </c>
      <c r="E228" s="16" t="s">
        <v>192</v>
      </c>
      <c r="F228" s="16" t="s">
        <v>188</v>
      </c>
      <c r="G228" s="16" t="s">
        <v>214</v>
      </c>
      <c r="H228" s="16" t="s">
        <v>190</v>
      </c>
      <c r="I228" s="16">
        <v>5.8171976689341626E-2</v>
      </c>
      <c r="J228" s="16">
        <v>2</v>
      </c>
      <c r="K228" s="21">
        <f t="shared" si="7"/>
        <v>29.085988344670813</v>
      </c>
    </row>
    <row r="229" spans="1:11" x14ac:dyDescent="0.25">
      <c r="A229" s="16" t="s">
        <v>184</v>
      </c>
      <c r="B229" s="16" t="s">
        <v>221</v>
      </c>
      <c r="C229" s="16" t="s">
        <v>194</v>
      </c>
      <c r="D229" s="16" t="s">
        <v>194</v>
      </c>
      <c r="E229" s="16" t="s">
        <v>192</v>
      </c>
      <c r="F229" s="17" t="s">
        <v>188</v>
      </c>
      <c r="G229" s="17" t="s">
        <v>188</v>
      </c>
      <c r="H229" s="16" t="s">
        <v>189</v>
      </c>
      <c r="I229" s="16">
        <v>4.4542104988780054</v>
      </c>
      <c r="J229" s="16">
        <v>244</v>
      </c>
      <c r="K229" s="21">
        <f t="shared" si="7"/>
        <v>18.254961060975432</v>
      </c>
    </row>
    <row r="230" spans="1:11" x14ac:dyDescent="0.25">
      <c r="A230" s="16" t="s">
        <v>184</v>
      </c>
      <c r="B230" s="16" t="s">
        <v>222</v>
      </c>
      <c r="C230" s="16" t="s">
        <v>186</v>
      </c>
      <c r="D230" s="16" t="s">
        <v>187</v>
      </c>
      <c r="E230" s="16" t="s">
        <v>187</v>
      </c>
      <c r="F230" s="16" t="s">
        <v>201</v>
      </c>
      <c r="G230" s="16" t="s">
        <v>201</v>
      </c>
      <c r="H230" s="16" t="s">
        <v>190</v>
      </c>
      <c r="I230" s="16">
        <v>20.812440268086856</v>
      </c>
      <c r="J230" s="16">
        <v>598</v>
      </c>
      <c r="K230" s="21">
        <f t="shared" si="7"/>
        <v>34.803411819543236</v>
      </c>
    </row>
    <row r="231" spans="1:11" x14ac:dyDescent="0.25">
      <c r="A231" s="16" t="s">
        <v>184</v>
      </c>
      <c r="B231" s="16" t="s">
        <v>222</v>
      </c>
      <c r="C231" s="16" t="s">
        <v>186</v>
      </c>
      <c r="D231" s="16" t="s">
        <v>187</v>
      </c>
      <c r="E231" s="16" t="s">
        <v>187</v>
      </c>
      <c r="F231" s="16" t="s">
        <v>201</v>
      </c>
      <c r="G231" s="16" t="s">
        <v>202</v>
      </c>
      <c r="H231" s="16" t="s">
        <v>190</v>
      </c>
      <c r="I231" s="16">
        <v>0.19527684931138331</v>
      </c>
      <c r="J231" s="16">
        <v>5</v>
      </c>
      <c r="K231" s="21">
        <f t="shared" si="7"/>
        <v>39.055369862276656</v>
      </c>
    </row>
    <row r="232" spans="1:11" x14ac:dyDescent="0.25">
      <c r="A232" s="16" t="s">
        <v>184</v>
      </c>
      <c r="B232" s="16" t="s">
        <v>222</v>
      </c>
      <c r="C232" s="16" t="s">
        <v>186</v>
      </c>
      <c r="D232" s="16" t="s">
        <v>187</v>
      </c>
      <c r="E232" s="16" t="s">
        <v>187</v>
      </c>
      <c r="F232" s="16" t="s">
        <v>188</v>
      </c>
      <c r="G232" s="16" t="s">
        <v>188</v>
      </c>
      <c r="H232" s="16" t="s">
        <v>189</v>
      </c>
      <c r="I232" s="16">
        <v>30.243296640987175</v>
      </c>
      <c r="J232" s="16">
        <v>878</v>
      </c>
      <c r="K232" s="21">
        <f t="shared" si="7"/>
        <v>34.445668156021839</v>
      </c>
    </row>
    <row r="233" spans="1:11" x14ac:dyDescent="0.25">
      <c r="A233" s="16" t="s">
        <v>184</v>
      </c>
      <c r="B233" s="16" t="s">
        <v>222</v>
      </c>
      <c r="C233" s="16" t="s">
        <v>186</v>
      </c>
      <c r="D233" s="16" t="s">
        <v>187</v>
      </c>
      <c r="E233" s="16" t="s">
        <v>187</v>
      </c>
      <c r="F233" s="16" t="s">
        <v>202</v>
      </c>
      <c r="G233" s="16" t="s">
        <v>201</v>
      </c>
      <c r="H233" s="16" t="s">
        <v>190</v>
      </c>
      <c r="I233" s="16">
        <v>5.042962238748061E-2</v>
      </c>
      <c r="J233" s="16">
        <v>2</v>
      </c>
      <c r="K233" s="21">
        <f t="shared" si="7"/>
        <v>25.214811193740307</v>
      </c>
    </row>
    <row r="234" spans="1:11" x14ac:dyDescent="0.25">
      <c r="A234" s="16" t="s">
        <v>184</v>
      </c>
      <c r="B234" s="16" t="s">
        <v>222</v>
      </c>
      <c r="C234" s="16" t="s">
        <v>186</v>
      </c>
      <c r="D234" s="16" t="s">
        <v>187</v>
      </c>
      <c r="E234" s="16" t="s">
        <v>187</v>
      </c>
      <c r="F234" s="16" t="s">
        <v>202</v>
      </c>
      <c r="G234" s="16" t="s">
        <v>202</v>
      </c>
      <c r="H234" s="16" t="s">
        <v>190</v>
      </c>
      <c r="I234" s="16">
        <v>0.3221188982489816</v>
      </c>
      <c r="J234" s="16">
        <v>7</v>
      </c>
      <c r="K234" s="21">
        <f t="shared" si="7"/>
        <v>46.016985464140227</v>
      </c>
    </row>
    <row r="235" spans="1:11" x14ac:dyDescent="0.25">
      <c r="A235" s="16" t="s">
        <v>184</v>
      </c>
      <c r="B235" s="16" t="s">
        <v>222</v>
      </c>
      <c r="C235" s="16" t="s">
        <v>186</v>
      </c>
      <c r="D235" s="16" t="s">
        <v>187</v>
      </c>
      <c r="E235" s="16" t="s">
        <v>187</v>
      </c>
      <c r="F235" s="16" t="s">
        <v>214</v>
      </c>
      <c r="G235" s="16" t="s">
        <v>201</v>
      </c>
      <c r="H235" s="16" t="s">
        <v>190</v>
      </c>
      <c r="I235" s="16">
        <v>0.10703509410645973</v>
      </c>
      <c r="J235" s="16">
        <v>3</v>
      </c>
      <c r="K235" s="21">
        <f t="shared" si="7"/>
        <v>35.678364702153246</v>
      </c>
    </row>
    <row r="236" spans="1:11" x14ac:dyDescent="0.25">
      <c r="A236" s="16" t="s">
        <v>184</v>
      </c>
      <c r="B236" s="16" t="s">
        <v>222</v>
      </c>
      <c r="C236" s="16" t="s">
        <v>186</v>
      </c>
      <c r="D236" s="16" t="s">
        <v>187</v>
      </c>
      <c r="E236" s="16" t="s">
        <v>187</v>
      </c>
      <c r="F236" s="16" t="s">
        <v>214</v>
      </c>
      <c r="G236" s="16" t="s">
        <v>214</v>
      </c>
      <c r="H236" s="16" t="s">
        <v>190</v>
      </c>
      <c r="I236" s="16">
        <v>0.20907149730159949</v>
      </c>
      <c r="J236" s="16">
        <v>5</v>
      </c>
      <c r="K236" s="21">
        <f t="shared" si="7"/>
        <v>41.814299460319901</v>
      </c>
    </row>
    <row r="237" spans="1:11" x14ac:dyDescent="0.25">
      <c r="A237" s="16" t="s">
        <v>184</v>
      </c>
      <c r="B237" s="16" t="s">
        <v>222</v>
      </c>
      <c r="C237" s="16" t="s">
        <v>205</v>
      </c>
      <c r="D237" s="16" t="s">
        <v>194</v>
      </c>
      <c r="E237" s="16" t="s">
        <v>192</v>
      </c>
      <c r="F237" s="17" t="s">
        <v>188</v>
      </c>
      <c r="G237" s="17" t="s">
        <v>188</v>
      </c>
      <c r="H237" s="16" t="s">
        <v>189</v>
      </c>
      <c r="I237" s="16">
        <v>7.4647850637994589E-2</v>
      </c>
      <c r="J237" s="16">
        <v>6</v>
      </c>
      <c r="K237" s="21">
        <f t="shared" si="7"/>
        <v>12.441308439665766</v>
      </c>
    </row>
    <row r="238" spans="1:11" x14ac:dyDescent="0.25">
      <c r="A238" s="16" t="s">
        <v>184</v>
      </c>
      <c r="B238" s="16" t="s">
        <v>222</v>
      </c>
      <c r="C238" s="16" t="s">
        <v>191</v>
      </c>
      <c r="D238" s="16" t="s">
        <v>187</v>
      </c>
      <c r="E238" s="16" t="s">
        <v>187</v>
      </c>
      <c r="F238" s="16" t="s">
        <v>201</v>
      </c>
      <c r="G238" s="16" t="s">
        <v>201</v>
      </c>
      <c r="H238" s="16" t="s">
        <v>190</v>
      </c>
      <c r="I238" s="16">
        <v>85.060309663374625</v>
      </c>
      <c r="J238" s="16">
        <v>2440</v>
      </c>
      <c r="K238" s="21">
        <f t="shared" si="7"/>
        <v>34.860782648924022</v>
      </c>
    </row>
    <row r="239" spans="1:11" x14ac:dyDescent="0.25">
      <c r="A239" s="16" t="s">
        <v>184</v>
      </c>
      <c r="B239" s="16" t="s">
        <v>222</v>
      </c>
      <c r="C239" s="16" t="s">
        <v>191</v>
      </c>
      <c r="D239" s="16" t="s">
        <v>187</v>
      </c>
      <c r="E239" s="16" t="s">
        <v>187</v>
      </c>
      <c r="F239" s="16" t="s">
        <v>201</v>
      </c>
      <c r="G239" s="16" t="s">
        <v>202</v>
      </c>
      <c r="H239" s="16" t="s">
        <v>190</v>
      </c>
      <c r="I239" s="16">
        <v>0.55467775837598243</v>
      </c>
      <c r="J239" s="16">
        <v>16</v>
      </c>
      <c r="K239" s="21">
        <f t="shared" si="7"/>
        <v>34.667359898498901</v>
      </c>
    </row>
    <row r="240" spans="1:11" x14ac:dyDescent="0.25">
      <c r="A240" s="16" t="s">
        <v>184</v>
      </c>
      <c r="B240" s="16" t="s">
        <v>222</v>
      </c>
      <c r="C240" s="16" t="s">
        <v>191</v>
      </c>
      <c r="D240" s="16" t="s">
        <v>187</v>
      </c>
      <c r="E240" s="16" t="s">
        <v>187</v>
      </c>
      <c r="F240" s="16" t="s">
        <v>188</v>
      </c>
      <c r="G240" s="16" t="s">
        <v>201</v>
      </c>
      <c r="H240" s="16" t="s">
        <v>190</v>
      </c>
      <c r="I240" s="16">
        <v>0.14392240375276855</v>
      </c>
      <c r="J240" s="16">
        <v>4</v>
      </c>
      <c r="K240" s="21">
        <f t="shared" si="7"/>
        <v>35.98060093819214</v>
      </c>
    </row>
    <row r="241" spans="1:11" x14ac:dyDescent="0.25">
      <c r="A241" s="16" t="s">
        <v>184</v>
      </c>
      <c r="B241" s="16" t="s">
        <v>222</v>
      </c>
      <c r="C241" s="16" t="s">
        <v>191</v>
      </c>
      <c r="D241" s="16" t="s">
        <v>187</v>
      </c>
      <c r="E241" s="16" t="s">
        <v>187</v>
      </c>
      <c r="F241" s="16" t="s">
        <v>188</v>
      </c>
      <c r="G241" s="16" t="s">
        <v>188</v>
      </c>
      <c r="H241" s="16" t="s">
        <v>189</v>
      </c>
      <c r="I241" s="16">
        <v>275.51574822041493</v>
      </c>
      <c r="J241" s="16">
        <v>8076</v>
      </c>
      <c r="K241" s="21">
        <f t="shared" si="7"/>
        <v>34.115372488907248</v>
      </c>
    </row>
    <row r="242" spans="1:11" x14ac:dyDescent="0.25">
      <c r="A242" s="16" t="s">
        <v>184</v>
      </c>
      <c r="B242" s="16" t="s">
        <v>222</v>
      </c>
      <c r="C242" s="16" t="s">
        <v>191</v>
      </c>
      <c r="D242" s="16" t="s">
        <v>187</v>
      </c>
      <c r="E242" s="16" t="s">
        <v>187</v>
      </c>
      <c r="F242" s="16" t="s">
        <v>202</v>
      </c>
      <c r="G242" s="16" t="s">
        <v>201</v>
      </c>
      <c r="H242" s="16" t="s">
        <v>190</v>
      </c>
      <c r="I242" s="16">
        <v>0.41057924716188116</v>
      </c>
      <c r="J242" s="16">
        <v>11</v>
      </c>
      <c r="K242" s="21">
        <f t="shared" si="7"/>
        <v>37.325386105625562</v>
      </c>
    </row>
    <row r="243" spans="1:11" x14ac:dyDescent="0.25">
      <c r="A243" s="16" t="s">
        <v>184</v>
      </c>
      <c r="B243" s="16" t="s">
        <v>222</v>
      </c>
      <c r="C243" s="16" t="s">
        <v>191</v>
      </c>
      <c r="D243" s="16" t="s">
        <v>187</v>
      </c>
      <c r="E243" s="16" t="s">
        <v>187</v>
      </c>
      <c r="F243" s="16" t="s">
        <v>202</v>
      </c>
      <c r="G243" s="16" t="s">
        <v>202</v>
      </c>
      <c r="H243" s="16" t="s">
        <v>190</v>
      </c>
      <c r="I243" s="16">
        <v>1.5018824644856723</v>
      </c>
      <c r="J243" s="16">
        <v>34</v>
      </c>
      <c r="K243" s="21">
        <f t="shared" si="7"/>
        <v>44.173013661343305</v>
      </c>
    </row>
    <row r="244" spans="1:11" x14ac:dyDescent="0.25">
      <c r="A244" s="16" t="s">
        <v>184</v>
      </c>
      <c r="B244" s="16" t="s">
        <v>222</v>
      </c>
      <c r="C244" s="16" t="s">
        <v>191</v>
      </c>
      <c r="D244" s="16" t="s">
        <v>187</v>
      </c>
      <c r="E244" s="16" t="s">
        <v>187</v>
      </c>
      <c r="F244" s="16" t="s">
        <v>214</v>
      </c>
      <c r="G244" s="16" t="s">
        <v>201</v>
      </c>
      <c r="H244" s="16" t="s">
        <v>190</v>
      </c>
      <c r="I244" s="16">
        <v>0.54833718235536855</v>
      </c>
      <c r="J244" s="16">
        <v>11</v>
      </c>
      <c r="K244" s="21">
        <f t="shared" si="7"/>
        <v>49.848834759578956</v>
      </c>
    </row>
    <row r="245" spans="1:11" x14ac:dyDescent="0.25">
      <c r="A245" s="16" t="s">
        <v>184</v>
      </c>
      <c r="B245" s="16" t="s">
        <v>222</v>
      </c>
      <c r="C245" s="16" t="s">
        <v>191</v>
      </c>
      <c r="D245" s="16" t="s">
        <v>187</v>
      </c>
      <c r="E245" s="16" t="s">
        <v>187</v>
      </c>
      <c r="F245" s="16" t="s">
        <v>214</v>
      </c>
      <c r="G245" s="16" t="s">
        <v>214</v>
      </c>
      <c r="H245" s="16" t="s">
        <v>190</v>
      </c>
      <c r="I245" s="16">
        <v>0.29282588737223575</v>
      </c>
      <c r="J245" s="16">
        <v>8</v>
      </c>
      <c r="K245" s="21">
        <f t="shared" si="7"/>
        <v>36.603235921529468</v>
      </c>
    </row>
    <row r="246" spans="1:11" x14ac:dyDescent="0.25">
      <c r="A246" s="16" t="s">
        <v>184</v>
      </c>
      <c r="B246" s="16" t="s">
        <v>222</v>
      </c>
      <c r="C246" s="16" t="s">
        <v>193</v>
      </c>
      <c r="D246" s="16" t="s">
        <v>194</v>
      </c>
      <c r="E246" s="16" t="s">
        <v>192</v>
      </c>
      <c r="F246" s="17" t="s">
        <v>188</v>
      </c>
      <c r="G246" s="17" t="s">
        <v>188</v>
      </c>
      <c r="H246" s="16" t="s">
        <v>189</v>
      </c>
      <c r="I246" s="16">
        <v>82.333748963026906</v>
      </c>
      <c r="J246" s="16">
        <v>3176</v>
      </c>
      <c r="K246" s="21">
        <f t="shared" si="7"/>
        <v>25.923724484580259</v>
      </c>
    </row>
    <row r="247" spans="1:11" x14ac:dyDescent="0.25">
      <c r="A247" s="16" t="s">
        <v>184</v>
      </c>
      <c r="B247" s="16" t="s">
        <v>222</v>
      </c>
      <c r="C247" s="16" t="s">
        <v>195</v>
      </c>
      <c r="D247" s="16" t="s">
        <v>195</v>
      </c>
      <c r="E247" s="16" t="s">
        <v>192</v>
      </c>
      <c r="F247" s="16" t="s">
        <v>188</v>
      </c>
      <c r="G247" s="16" t="s">
        <v>188</v>
      </c>
      <c r="H247" s="16" t="s">
        <v>189</v>
      </c>
      <c r="I247" s="16">
        <v>1.8526831747309264E-2</v>
      </c>
      <c r="J247" s="16">
        <v>1</v>
      </c>
      <c r="K247" s="21">
        <f t="shared" si="7"/>
        <v>18.526831747309263</v>
      </c>
    </row>
    <row r="248" spans="1:11" x14ac:dyDescent="0.25">
      <c r="A248" s="16" t="s">
        <v>184</v>
      </c>
      <c r="B248" s="16" t="s">
        <v>222</v>
      </c>
      <c r="C248" s="16" t="s">
        <v>196</v>
      </c>
      <c r="D248" s="16" t="s">
        <v>195</v>
      </c>
      <c r="E248" s="16" t="s">
        <v>192</v>
      </c>
      <c r="F248" s="16" t="s">
        <v>201</v>
      </c>
      <c r="G248" s="16" t="s">
        <v>201</v>
      </c>
      <c r="H248" s="16" t="s">
        <v>190</v>
      </c>
      <c r="I248" s="16">
        <v>0.30601973690584422</v>
      </c>
      <c r="J248" s="16">
        <v>12</v>
      </c>
      <c r="K248" s="21">
        <f t="shared" si="7"/>
        <v>25.501644742153687</v>
      </c>
    </row>
    <row r="249" spans="1:11" x14ac:dyDescent="0.25">
      <c r="A249" s="16" t="s">
        <v>184</v>
      </c>
      <c r="B249" s="16" t="s">
        <v>222</v>
      </c>
      <c r="C249" s="16" t="s">
        <v>196</v>
      </c>
      <c r="D249" s="16" t="s">
        <v>195</v>
      </c>
      <c r="E249" s="16" t="s">
        <v>192</v>
      </c>
      <c r="F249" s="16" t="s">
        <v>188</v>
      </c>
      <c r="G249" s="16" t="s">
        <v>188</v>
      </c>
      <c r="H249" s="16" t="s">
        <v>189</v>
      </c>
      <c r="I249" s="16">
        <v>0.84059859352096533</v>
      </c>
      <c r="J249" s="16">
        <v>46</v>
      </c>
      <c r="K249" s="21">
        <f t="shared" si="7"/>
        <v>18.273882467847073</v>
      </c>
    </row>
    <row r="250" spans="1:11" x14ac:dyDescent="0.25">
      <c r="A250" s="16" t="s">
        <v>184</v>
      </c>
      <c r="B250" s="16" t="s">
        <v>222</v>
      </c>
      <c r="C250" s="16" t="s">
        <v>196</v>
      </c>
      <c r="D250" s="16" t="s">
        <v>195</v>
      </c>
      <c r="E250" s="16" t="s">
        <v>192</v>
      </c>
      <c r="F250" s="16" t="s">
        <v>202</v>
      </c>
      <c r="G250" s="16" t="s">
        <v>201</v>
      </c>
      <c r="H250" s="16" t="s">
        <v>190</v>
      </c>
      <c r="I250" s="16">
        <v>7.8397587318013329E-2</v>
      </c>
      <c r="J250" s="16">
        <v>2</v>
      </c>
      <c r="K250" s="21">
        <f t="shared" si="7"/>
        <v>39.198793659006661</v>
      </c>
    </row>
    <row r="251" spans="1:11" x14ac:dyDescent="0.25">
      <c r="A251" s="16" t="s">
        <v>184</v>
      </c>
      <c r="B251" s="16" t="s">
        <v>222</v>
      </c>
      <c r="C251" s="16" t="s">
        <v>196</v>
      </c>
      <c r="D251" s="16" t="s">
        <v>195</v>
      </c>
      <c r="E251" s="16" t="s">
        <v>192</v>
      </c>
      <c r="F251" s="16" t="s">
        <v>202</v>
      </c>
      <c r="G251" s="16" t="s">
        <v>202</v>
      </c>
      <c r="H251" s="16" t="s">
        <v>190</v>
      </c>
      <c r="I251" s="16">
        <v>7.8332214560910149E-2</v>
      </c>
      <c r="J251" s="16">
        <v>3</v>
      </c>
      <c r="K251" s="21">
        <f t="shared" si="7"/>
        <v>26.11073818697005</v>
      </c>
    </row>
    <row r="252" spans="1:11" x14ac:dyDescent="0.25">
      <c r="A252" s="16" t="s">
        <v>184</v>
      </c>
      <c r="B252" s="16" t="s">
        <v>222</v>
      </c>
      <c r="C252" s="16" t="s">
        <v>194</v>
      </c>
      <c r="D252" s="16" t="s">
        <v>194</v>
      </c>
      <c r="E252" s="16" t="s">
        <v>192</v>
      </c>
      <c r="F252" s="17" t="s">
        <v>188</v>
      </c>
      <c r="G252" s="17" t="s">
        <v>188</v>
      </c>
      <c r="H252" s="16" t="s">
        <v>189</v>
      </c>
      <c r="I252" s="16">
        <v>36.407965399665244</v>
      </c>
      <c r="J252" s="16">
        <v>2031</v>
      </c>
      <c r="K252" s="21">
        <f t="shared" si="7"/>
        <v>17.926127720169987</v>
      </c>
    </row>
    <row r="253" spans="1:11" x14ac:dyDescent="0.25">
      <c r="A253" s="16" t="s">
        <v>184</v>
      </c>
      <c r="B253" s="16" t="s">
        <v>223</v>
      </c>
      <c r="C253" s="16" t="s">
        <v>203</v>
      </c>
      <c r="D253" s="16" t="s">
        <v>187</v>
      </c>
      <c r="E253" s="16" t="s">
        <v>187</v>
      </c>
      <c r="F253" s="16" t="s">
        <v>201</v>
      </c>
      <c r="G253" s="16" t="s">
        <v>201</v>
      </c>
      <c r="H253" s="16" t="s">
        <v>190</v>
      </c>
      <c r="I253" s="16">
        <v>0.78222094565852462</v>
      </c>
      <c r="J253" s="16">
        <v>12</v>
      </c>
      <c r="K253" s="21">
        <f t="shared" si="7"/>
        <v>65.185078804877051</v>
      </c>
    </row>
    <row r="254" spans="1:11" x14ac:dyDescent="0.25">
      <c r="A254" s="16" t="s">
        <v>184</v>
      </c>
      <c r="B254" s="16" t="s">
        <v>223</v>
      </c>
      <c r="C254" s="16" t="s">
        <v>203</v>
      </c>
      <c r="D254" s="16" t="s">
        <v>187</v>
      </c>
      <c r="E254" s="16" t="s">
        <v>187</v>
      </c>
      <c r="F254" s="16" t="s">
        <v>188</v>
      </c>
      <c r="G254" s="16" t="s">
        <v>188</v>
      </c>
      <c r="H254" s="16" t="s">
        <v>189</v>
      </c>
      <c r="I254" s="16">
        <v>0.13430789557644857</v>
      </c>
      <c r="J254" s="16">
        <v>2</v>
      </c>
      <c r="K254" s="21">
        <f t="shared" si="7"/>
        <v>67.153947788224286</v>
      </c>
    </row>
    <row r="255" spans="1:11" x14ac:dyDescent="0.25">
      <c r="A255" s="16" t="s">
        <v>184</v>
      </c>
      <c r="B255" s="16" t="s">
        <v>223</v>
      </c>
      <c r="C255" s="16" t="s">
        <v>203</v>
      </c>
      <c r="D255" s="16" t="s">
        <v>187</v>
      </c>
      <c r="E255" s="16" t="s">
        <v>187</v>
      </c>
      <c r="F255" s="16" t="s">
        <v>202</v>
      </c>
      <c r="G255" s="16" t="s">
        <v>202</v>
      </c>
      <c r="H255" s="16" t="s">
        <v>190</v>
      </c>
      <c r="I255" s="16">
        <v>0.28793269056554693</v>
      </c>
      <c r="J255" s="16">
        <v>4</v>
      </c>
      <c r="K255" s="21">
        <f t="shared" si="7"/>
        <v>71.98317264138673</v>
      </c>
    </row>
    <row r="256" spans="1:11" x14ac:dyDescent="0.25">
      <c r="A256" s="16" t="s">
        <v>184</v>
      </c>
      <c r="B256" s="16" t="s">
        <v>223</v>
      </c>
      <c r="C256" s="16" t="s">
        <v>203</v>
      </c>
      <c r="D256" s="16" t="s">
        <v>187</v>
      </c>
      <c r="E256" s="16" t="s">
        <v>187</v>
      </c>
      <c r="F256" s="16" t="s">
        <v>213</v>
      </c>
      <c r="G256" s="16" t="s">
        <v>213</v>
      </c>
      <c r="H256" s="16" t="s">
        <v>190</v>
      </c>
      <c r="I256" s="16">
        <v>8.1101371992069723E-2</v>
      </c>
      <c r="J256" s="16">
        <v>1</v>
      </c>
      <c r="K256" s="21">
        <f t="shared" si="7"/>
        <v>81.10137199206973</v>
      </c>
    </row>
    <row r="257" spans="1:11" x14ac:dyDescent="0.25">
      <c r="A257" s="16" t="s">
        <v>184</v>
      </c>
      <c r="B257" s="16" t="s">
        <v>223</v>
      </c>
      <c r="C257" s="16" t="s">
        <v>186</v>
      </c>
      <c r="D257" s="16" t="s">
        <v>187</v>
      </c>
      <c r="E257" s="16" t="s">
        <v>187</v>
      </c>
      <c r="F257" s="16" t="s">
        <v>201</v>
      </c>
      <c r="G257" s="16" t="s">
        <v>201</v>
      </c>
      <c r="H257" s="16" t="s">
        <v>190</v>
      </c>
      <c r="I257" s="16">
        <v>159.01661930142257</v>
      </c>
      <c r="J257" s="16">
        <v>3435</v>
      </c>
      <c r="K257" s="21">
        <f t="shared" si="7"/>
        <v>46.293047831564067</v>
      </c>
    </row>
    <row r="258" spans="1:11" x14ac:dyDescent="0.25">
      <c r="A258" s="16" t="s">
        <v>184</v>
      </c>
      <c r="B258" s="16" t="s">
        <v>223</v>
      </c>
      <c r="C258" s="16" t="s">
        <v>186</v>
      </c>
      <c r="D258" s="16" t="s">
        <v>187</v>
      </c>
      <c r="E258" s="16" t="s">
        <v>187</v>
      </c>
      <c r="F258" s="16" t="s">
        <v>201</v>
      </c>
      <c r="G258" s="16" t="s">
        <v>202</v>
      </c>
      <c r="H258" s="16" t="s">
        <v>190</v>
      </c>
      <c r="I258" s="16">
        <v>8.9951864363392961E-2</v>
      </c>
      <c r="J258" s="16">
        <v>1</v>
      </c>
      <c r="K258" s="21">
        <f t="shared" si="7"/>
        <v>89.951864363392957</v>
      </c>
    </row>
    <row r="259" spans="1:11" x14ac:dyDescent="0.25">
      <c r="A259" s="16" t="s">
        <v>184</v>
      </c>
      <c r="B259" s="16" t="s">
        <v>223</v>
      </c>
      <c r="C259" s="16" t="s">
        <v>186</v>
      </c>
      <c r="D259" s="16" t="s">
        <v>187</v>
      </c>
      <c r="E259" s="16" t="s">
        <v>187</v>
      </c>
      <c r="F259" s="16" t="s">
        <v>201</v>
      </c>
      <c r="G259" s="16" t="s">
        <v>214</v>
      </c>
      <c r="H259" s="16" t="s">
        <v>190</v>
      </c>
      <c r="I259" s="16">
        <v>0.10479368672009645</v>
      </c>
      <c r="J259" s="16">
        <v>1</v>
      </c>
      <c r="K259" s="21">
        <f t="shared" si="7"/>
        <v>104.79368672009645</v>
      </c>
    </row>
    <row r="260" spans="1:11" x14ac:dyDescent="0.25">
      <c r="A260" s="16" t="s">
        <v>184</v>
      </c>
      <c r="B260" s="16" t="s">
        <v>223</v>
      </c>
      <c r="C260" s="16" t="s">
        <v>186</v>
      </c>
      <c r="D260" s="16" t="s">
        <v>187</v>
      </c>
      <c r="E260" s="16" t="s">
        <v>187</v>
      </c>
      <c r="F260" s="16" t="s">
        <v>201</v>
      </c>
      <c r="G260" s="16" t="s">
        <v>213</v>
      </c>
      <c r="H260" s="16" t="s">
        <v>190</v>
      </c>
      <c r="I260" s="16">
        <v>0.15703483110037633</v>
      </c>
      <c r="J260" s="16">
        <v>2</v>
      </c>
      <c r="K260" s="21">
        <f t="shared" si="7"/>
        <v>78.517415550188161</v>
      </c>
    </row>
    <row r="261" spans="1:11" x14ac:dyDescent="0.25">
      <c r="A261" s="16" t="s">
        <v>184</v>
      </c>
      <c r="B261" s="16" t="s">
        <v>223</v>
      </c>
      <c r="C261" s="16" t="s">
        <v>186</v>
      </c>
      <c r="D261" s="16" t="s">
        <v>187</v>
      </c>
      <c r="E261" s="16" t="s">
        <v>187</v>
      </c>
      <c r="F261" s="16" t="s">
        <v>188</v>
      </c>
      <c r="G261" s="16" t="s">
        <v>188</v>
      </c>
      <c r="H261" s="16" t="s">
        <v>189</v>
      </c>
      <c r="I261" s="16">
        <v>290.92532408597469</v>
      </c>
      <c r="J261" s="16">
        <v>7022</v>
      </c>
      <c r="K261" s="21">
        <f t="shared" si="7"/>
        <v>41.430550282821805</v>
      </c>
    </row>
    <row r="262" spans="1:11" x14ac:dyDescent="0.25">
      <c r="A262" s="16" t="s">
        <v>184</v>
      </c>
      <c r="B262" s="16" t="s">
        <v>223</v>
      </c>
      <c r="C262" s="16" t="s">
        <v>186</v>
      </c>
      <c r="D262" s="16" t="s">
        <v>187</v>
      </c>
      <c r="E262" s="16" t="s">
        <v>187</v>
      </c>
      <c r="F262" s="16" t="s">
        <v>202</v>
      </c>
      <c r="G262" s="16" t="s">
        <v>201</v>
      </c>
      <c r="H262" s="16" t="s">
        <v>190</v>
      </c>
      <c r="I262" s="16">
        <v>1.3184833708764414</v>
      </c>
      <c r="J262" s="16">
        <v>18</v>
      </c>
      <c r="K262" s="21">
        <f t="shared" si="7"/>
        <v>73.2490761598023</v>
      </c>
    </row>
    <row r="263" spans="1:11" x14ac:dyDescent="0.25">
      <c r="A263" s="16" t="s">
        <v>184</v>
      </c>
      <c r="B263" s="16" t="s">
        <v>223</v>
      </c>
      <c r="C263" s="16" t="s">
        <v>186</v>
      </c>
      <c r="D263" s="16" t="s">
        <v>187</v>
      </c>
      <c r="E263" s="16" t="s">
        <v>187</v>
      </c>
      <c r="F263" s="16" t="s">
        <v>202</v>
      </c>
      <c r="G263" s="16" t="s">
        <v>202</v>
      </c>
      <c r="H263" s="16" t="s">
        <v>190</v>
      </c>
      <c r="I263" s="16">
        <v>4.9188488903696053</v>
      </c>
      <c r="J263" s="16">
        <v>81</v>
      </c>
      <c r="K263" s="21">
        <f t="shared" ref="K263:K326" si="8">I263/J263*1000</f>
        <v>60.726529510735865</v>
      </c>
    </row>
    <row r="264" spans="1:11" x14ac:dyDescent="0.25">
      <c r="A264" s="16" t="s">
        <v>184</v>
      </c>
      <c r="B264" s="16" t="s">
        <v>223</v>
      </c>
      <c r="C264" s="16" t="s">
        <v>186</v>
      </c>
      <c r="D264" s="16" t="s">
        <v>187</v>
      </c>
      <c r="E264" s="16" t="s">
        <v>187</v>
      </c>
      <c r="F264" s="16" t="s">
        <v>202</v>
      </c>
      <c r="G264" s="16" t="s">
        <v>213</v>
      </c>
      <c r="H264" s="16" t="s">
        <v>190</v>
      </c>
      <c r="I264" s="16">
        <v>0.65743435967373487</v>
      </c>
      <c r="J264" s="16">
        <v>10</v>
      </c>
      <c r="K264" s="21">
        <f t="shared" si="8"/>
        <v>65.743435967373486</v>
      </c>
    </row>
    <row r="265" spans="1:11" x14ac:dyDescent="0.25">
      <c r="A265" s="16" t="s">
        <v>184</v>
      </c>
      <c r="B265" s="16" t="s">
        <v>223</v>
      </c>
      <c r="C265" s="16" t="s">
        <v>186</v>
      </c>
      <c r="D265" s="16" t="s">
        <v>187</v>
      </c>
      <c r="E265" s="16" t="s">
        <v>187</v>
      </c>
      <c r="F265" s="16" t="s">
        <v>214</v>
      </c>
      <c r="G265" s="16" t="s">
        <v>201</v>
      </c>
      <c r="H265" s="16" t="s">
        <v>190</v>
      </c>
      <c r="I265" s="16">
        <v>0.28420504763198157</v>
      </c>
      <c r="J265" s="16">
        <v>5</v>
      </c>
      <c r="K265" s="21">
        <f t="shared" si="8"/>
        <v>56.841009526396313</v>
      </c>
    </row>
    <row r="266" spans="1:11" x14ac:dyDescent="0.25">
      <c r="A266" s="16" t="s">
        <v>184</v>
      </c>
      <c r="B266" s="16" t="s">
        <v>223</v>
      </c>
      <c r="C266" s="16" t="s">
        <v>186</v>
      </c>
      <c r="D266" s="16" t="s">
        <v>187</v>
      </c>
      <c r="E266" s="16" t="s">
        <v>187</v>
      </c>
      <c r="F266" s="16" t="s">
        <v>214</v>
      </c>
      <c r="G266" s="16" t="s">
        <v>214</v>
      </c>
      <c r="H266" s="16" t="s">
        <v>190</v>
      </c>
      <c r="I266" s="16">
        <v>2.5722453383506081</v>
      </c>
      <c r="J266" s="16">
        <v>46</v>
      </c>
      <c r="K266" s="21">
        <f t="shared" si="8"/>
        <v>55.918376920665388</v>
      </c>
    </row>
    <row r="267" spans="1:11" x14ac:dyDescent="0.25">
      <c r="A267" s="16" t="s">
        <v>184</v>
      </c>
      <c r="B267" s="16" t="s">
        <v>223</v>
      </c>
      <c r="C267" s="16" t="s">
        <v>186</v>
      </c>
      <c r="D267" s="16" t="s">
        <v>187</v>
      </c>
      <c r="E267" s="16" t="s">
        <v>187</v>
      </c>
      <c r="F267" s="16" t="s">
        <v>214</v>
      </c>
      <c r="G267" s="16" t="s">
        <v>213</v>
      </c>
      <c r="H267" s="16" t="s">
        <v>190</v>
      </c>
      <c r="I267" s="16">
        <v>0.60007095451767667</v>
      </c>
      <c r="J267" s="16">
        <v>7</v>
      </c>
      <c r="K267" s="21">
        <f t="shared" si="8"/>
        <v>85.724422073953804</v>
      </c>
    </row>
    <row r="268" spans="1:11" x14ac:dyDescent="0.25">
      <c r="A268" s="16" t="s">
        <v>184</v>
      </c>
      <c r="B268" s="16" t="s">
        <v>223</v>
      </c>
      <c r="C268" s="16" t="s">
        <v>186</v>
      </c>
      <c r="D268" s="16" t="s">
        <v>187</v>
      </c>
      <c r="E268" s="16" t="s">
        <v>187</v>
      </c>
      <c r="F268" s="16" t="s">
        <v>213</v>
      </c>
      <c r="G268" s="16" t="s">
        <v>201</v>
      </c>
      <c r="H268" s="16" t="s">
        <v>190</v>
      </c>
      <c r="I268" s="16">
        <v>0.39720230797923622</v>
      </c>
      <c r="J268" s="16">
        <v>7</v>
      </c>
      <c r="K268" s="21">
        <f t="shared" si="8"/>
        <v>56.743186854176606</v>
      </c>
    </row>
    <row r="269" spans="1:11" x14ac:dyDescent="0.25">
      <c r="A269" s="16" t="s">
        <v>184</v>
      </c>
      <c r="B269" s="16" t="s">
        <v>223</v>
      </c>
      <c r="C269" s="16" t="s">
        <v>186</v>
      </c>
      <c r="D269" s="16" t="s">
        <v>187</v>
      </c>
      <c r="E269" s="16" t="s">
        <v>187</v>
      </c>
      <c r="F269" s="16" t="s">
        <v>213</v>
      </c>
      <c r="G269" s="16" t="s">
        <v>213</v>
      </c>
      <c r="H269" s="16" t="s">
        <v>190</v>
      </c>
      <c r="I269" s="16">
        <v>4.4760837232340078</v>
      </c>
      <c r="J269" s="16">
        <v>61</v>
      </c>
      <c r="K269" s="21">
        <f t="shared" si="8"/>
        <v>73.378421692360774</v>
      </c>
    </row>
    <row r="270" spans="1:11" x14ac:dyDescent="0.25">
      <c r="A270" s="16" t="s">
        <v>184</v>
      </c>
      <c r="B270" s="16" t="s">
        <v>223</v>
      </c>
      <c r="C270" s="16" t="s">
        <v>191</v>
      </c>
      <c r="D270" s="16" t="s">
        <v>187</v>
      </c>
      <c r="E270" s="16" t="s">
        <v>187</v>
      </c>
      <c r="F270" s="16" t="s">
        <v>201</v>
      </c>
      <c r="G270" s="16" t="s">
        <v>201</v>
      </c>
      <c r="H270" s="16" t="s">
        <v>190</v>
      </c>
      <c r="I270" s="16">
        <v>83.752693789754005</v>
      </c>
      <c r="J270" s="16">
        <v>2004</v>
      </c>
      <c r="K270" s="21">
        <f t="shared" si="8"/>
        <v>41.792761372132738</v>
      </c>
    </row>
    <row r="271" spans="1:11" x14ac:dyDescent="0.25">
      <c r="A271" s="16" t="s">
        <v>184</v>
      </c>
      <c r="B271" s="16" t="s">
        <v>223</v>
      </c>
      <c r="C271" s="16" t="s">
        <v>191</v>
      </c>
      <c r="D271" s="16" t="s">
        <v>187</v>
      </c>
      <c r="E271" s="16" t="s">
        <v>187</v>
      </c>
      <c r="F271" s="16" t="s">
        <v>201</v>
      </c>
      <c r="G271" s="16" t="s">
        <v>202</v>
      </c>
      <c r="H271" s="16" t="s">
        <v>190</v>
      </c>
      <c r="I271" s="16">
        <v>0.16034077504321781</v>
      </c>
      <c r="J271" s="16">
        <v>2</v>
      </c>
      <c r="K271" s="21">
        <f t="shared" si="8"/>
        <v>80.170387521608902</v>
      </c>
    </row>
    <row r="272" spans="1:11" x14ac:dyDescent="0.25">
      <c r="A272" s="16" t="s">
        <v>184</v>
      </c>
      <c r="B272" s="16" t="s">
        <v>223</v>
      </c>
      <c r="C272" s="16" t="s">
        <v>191</v>
      </c>
      <c r="D272" s="16" t="s">
        <v>187</v>
      </c>
      <c r="E272" s="16" t="s">
        <v>187</v>
      </c>
      <c r="F272" s="16" t="s">
        <v>201</v>
      </c>
      <c r="G272" s="16" t="s">
        <v>214</v>
      </c>
      <c r="H272" s="16" t="s">
        <v>190</v>
      </c>
      <c r="I272" s="16">
        <v>6.5430568004064618E-2</v>
      </c>
      <c r="J272" s="16">
        <v>1</v>
      </c>
      <c r="K272" s="21">
        <f t="shared" si="8"/>
        <v>65.430568004064625</v>
      </c>
    </row>
    <row r="273" spans="1:11" x14ac:dyDescent="0.25">
      <c r="A273" s="16" t="s">
        <v>184</v>
      </c>
      <c r="B273" s="16" t="s">
        <v>223</v>
      </c>
      <c r="C273" s="16" t="s">
        <v>191</v>
      </c>
      <c r="D273" s="16" t="s">
        <v>187</v>
      </c>
      <c r="E273" s="16" t="s">
        <v>187</v>
      </c>
      <c r="F273" s="16" t="s">
        <v>188</v>
      </c>
      <c r="G273" s="16" t="s">
        <v>188</v>
      </c>
      <c r="H273" s="16" t="s">
        <v>189</v>
      </c>
      <c r="I273" s="16">
        <v>192.7046701334985</v>
      </c>
      <c r="J273" s="16">
        <v>5332</v>
      </c>
      <c r="K273" s="21">
        <f t="shared" si="8"/>
        <v>36.14116094026604</v>
      </c>
    </row>
    <row r="274" spans="1:11" x14ac:dyDescent="0.25">
      <c r="A274" s="16" t="s">
        <v>184</v>
      </c>
      <c r="B274" s="16" t="s">
        <v>223</v>
      </c>
      <c r="C274" s="16" t="s">
        <v>191</v>
      </c>
      <c r="D274" s="16" t="s">
        <v>187</v>
      </c>
      <c r="E274" s="16" t="s">
        <v>187</v>
      </c>
      <c r="F274" s="16" t="s">
        <v>202</v>
      </c>
      <c r="G274" s="16" t="s">
        <v>201</v>
      </c>
      <c r="H274" s="16" t="s">
        <v>190</v>
      </c>
      <c r="I274" s="16">
        <v>1.0201456809521516</v>
      </c>
      <c r="J274" s="16">
        <v>15</v>
      </c>
      <c r="K274" s="21">
        <f t="shared" si="8"/>
        <v>68.009712063476783</v>
      </c>
    </row>
    <row r="275" spans="1:11" x14ac:dyDescent="0.25">
      <c r="A275" s="16" t="s">
        <v>184</v>
      </c>
      <c r="B275" s="16" t="s">
        <v>223</v>
      </c>
      <c r="C275" s="16" t="s">
        <v>191</v>
      </c>
      <c r="D275" s="16" t="s">
        <v>187</v>
      </c>
      <c r="E275" s="16" t="s">
        <v>187</v>
      </c>
      <c r="F275" s="16" t="s">
        <v>202</v>
      </c>
      <c r="G275" s="16" t="s">
        <v>202</v>
      </c>
      <c r="H275" s="16" t="s">
        <v>190</v>
      </c>
      <c r="I275" s="16">
        <v>7.7658245973133777</v>
      </c>
      <c r="J275" s="16">
        <v>128</v>
      </c>
      <c r="K275" s="21">
        <f t="shared" si="8"/>
        <v>60.670504666510766</v>
      </c>
    </row>
    <row r="276" spans="1:11" x14ac:dyDescent="0.25">
      <c r="A276" s="16" t="s">
        <v>184</v>
      </c>
      <c r="B276" s="16" t="s">
        <v>223</v>
      </c>
      <c r="C276" s="16" t="s">
        <v>191</v>
      </c>
      <c r="D276" s="16" t="s">
        <v>187</v>
      </c>
      <c r="E276" s="16" t="s">
        <v>187</v>
      </c>
      <c r="F276" s="16" t="s">
        <v>202</v>
      </c>
      <c r="G276" s="16" t="s">
        <v>214</v>
      </c>
      <c r="H276" s="16" t="s">
        <v>190</v>
      </c>
      <c r="I276" s="16">
        <v>0.42404934225683061</v>
      </c>
      <c r="J276" s="16">
        <v>6</v>
      </c>
      <c r="K276" s="21">
        <f t="shared" si="8"/>
        <v>70.674890376138435</v>
      </c>
    </row>
    <row r="277" spans="1:11" x14ac:dyDescent="0.25">
      <c r="A277" s="16" t="s">
        <v>184</v>
      </c>
      <c r="B277" s="16" t="s">
        <v>223</v>
      </c>
      <c r="C277" s="16" t="s">
        <v>191</v>
      </c>
      <c r="D277" s="16" t="s">
        <v>187</v>
      </c>
      <c r="E277" s="16" t="s">
        <v>187</v>
      </c>
      <c r="F277" s="16" t="s">
        <v>202</v>
      </c>
      <c r="G277" s="16" t="s">
        <v>213</v>
      </c>
      <c r="H277" s="16" t="s">
        <v>190</v>
      </c>
      <c r="I277" s="16">
        <v>0.73147814853625859</v>
      </c>
      <c r="J277" s="16">
        <v>8</v>
      </c>
      <c r="K277" s="21">
        <f t="shared" si="8"/>
        <v>91.434768567032322</v>
      </c>
    </row>
    <row r="278" spans="1:11" x14ac:dyDescent="0.25">
      <c r="A278" s="16" t="s">
        <v>184</v>
      </c>
      <c r="B278" s="16" t="s">
        <v>223</v>
      </c>
      <c r="C278" s="16" t="s">
        <v>191</v>
      </c>
      <c r="D278" s="16" t="s">
        <v>187</v>
      </c>
      <c r="E278" s="16" t="s">
        <v>187</v>
      </c>
      <c r="F278" s="16" t="s">
        <v>214</v>
      </c>
      <c r="G278" s="16" t="s">
        <v>201</v>
      </c>
      <c r="H278" s="16" t="s">
        <v>190</v>
      </c>
      <c r="I278" s="16">
        <v>0.23871715120894171</v>
      </c>
      <c r="J278" s="16">
        <v>4</v>
      </c>
      <c r="K278" s="21">
        <f t="shared" si="8"/>
        <v>59.679287802235429</v>
      </c>
    </row>
    <row r="279" spans="1:11" x14ac:dyDescent="0.25">
      <c r="A279" s="16" t="s">
        <v>184</v>
      </c>
      <c r="B279" s="16" t="s">
        <v>223</v>
      </c>
      <c r="C279" s="16" t="s">
        <v>191</v>
      </c>
      <c r="D279" s="16" t="s">
        <v>187</v>
      </c>
      <c r="E279" s="16" t="s">
        <v>187</v>
      </c>
      <c r="F279" s="16" t="s">
        <v>214</v>
      </c>
      <c r="G279" s="16" t="s">
        <v>214</v>
      </c>
      <c r="H279" s="16" t="s">
        <v>190</v>
      </c>
      <c r="I279" s="16">
        <v>2.6636250251200599</v>
      </c>
      <c r="J279" s="16">
        <v>50</v>
      </c>
      <c r="K279" s="21">
        <f t="shared" si="8"/>
        <v>53.272500502401201</v>
      </c>
    </row>
    <row r="280" spans="1:11" x14ac:dyDescent="0.25">
      <c r="A280" s="16" t="s">
        <v>184</v>
      </c>
      <c r="B280" s="16" t="s">
        <v>223</v>
      </c>
      <c r="C280" s="16" t="s">
        <v>191</v>
      </c>
      <c r="D280" s="16" t="s">
        <v>187</v>
      </c>
      <c r="E280" s="16" t="s">
        <v>187</v>
      </c>
      <c r="F280" s="16" t="s">
        <v>214</v>
      </c>
      <c r="G280" s="16" t="s">
        <v>213</v>
      </c>
      <c r="H280" s="16" t="s">
        <v>190</v>
      </c>
      <c r="I280" s="16">
        <v>0.33672498715212579</v>
      </c>
      <c r="J280" s="16">
        <v>5</v>
      </c>
      <c r="K280" s="21">
        <f t="shared" si="8"/>
        <v>67.344997430425153</v>
      </c>
    </row>
    <row r="281" spans="1:11" x14ac:dyDescent="0.25">
      <c r="A281" s="16" t="s">
        <v>184</v>
      </c>
      <c r="B281" s="16" t="s">
        <v>223</v>
      </c>
      <c r="C281" s="16" t="s">
        <v>191</v>
      </c>
      <c r="D281" s="16" t="s">
        <v>187</v>
      </c>
      <c r="E281" s="16" t="s">
        <v>187</v>
      </c>
      <c r="F281" s="16" t="s">
        <v>213</v>
      </c>
      <c r="G281" s="16" t="s">
        <v>201</v>
      </c>
      <c r="H281" s="16" t="s">
        <v>190</v>
      </c>
      <c r="I281" s="16">
        <v>0.60376523342487676</v>
      </c>
      <c r="J281" s="16">
        <v>10</v>
      </c>
      <c r="K281" s="21">
        <f t="shared" si="8"/>
        <v>60.37652334248768</v>
      </c>
    </row>
    <row r="282" spans="1:11" x14ac:dyDescent="0.25">
      <c r="A282" s="16" t="s">
        <v>184</v>
      </c>
      <c r="B282" s="16" t="s">
        <v>223</v>
      </c>
      <c r="C282" s="16" t="s">
        <v>191</v>
      </c>
      <c r="D282" s="16" t="s">
        <v>187</v>
      </c>
      <c r="E282" s="16" t="s">
        <v>187</v>
      </c>
      <c r="F282" s="16" t="s">
        <v>213</v>
      </c>
      <c r="G282" s="16" t="s">
        <v>213</v>
      </c>
      <c r="H282" s="16" t="s">
        <v>190</v>
      </c>
      <c r="I282" s="16">
        <v>5.1325233748615817</v>
      </c>
      <c r="J282" s="16">
        <v>80</v>
      </c>
      <c r="K282" s="21">
        <f t="shared" si="8"/>
        <v>64.156542185769766</v>
      </c>
    </row>
    <row r="283" spans="1:11" x14ac:dyDescent="0.25">
      <c r="A283" s="16" t="s">
        <v>184</v>
      </c>
      <c r="B283" s="16" t="s">
        <v>223</v>
      </c>
      <c r="C283" s="16" t="s">
        <v>193</v>
      </c>
      <c r="D283" s="16" t="s">
        <v>194</v>
      </c>
      <c r="E283" s="16" t="s">
        <v>192</v>
      </c>
      <c r="F283" s="17" t="s">
        <v>188</v>
      </c>
      <c r="G283" s="17" t="s">
        <v>188</v>
      </c>
      <c r="H283" s="16" t="s">
        <v>189</v>
      </c>
      <c r="I283" s="16">
        <v>204.1322378061023</v>
      </c>
      <c r="J283" s="16">
        <v>6339</v>
      </c>
      <c r="K283" s="21">
        <f t="shared" si="8"/>
        <v>32.20259312290618</v>
      </c>
    </row>
    <row r="284" spans="1:11" x14ac:dyDescent="0.25">
      <c r="A284" s="16" t="s">
        <v>184</v>
      </c>
      <c r="B284" s="16" t="s">
        <v>223</v>
      </c>
      <c r="C284" s="16" t="s">
        <v>195</v>
      </c>
      <c r="D284" s="16" t="s">
        <v>195</v>
      </c>
      <c r="E284" s="16" t="s">
        <v>192</v>
      </c>
      <c r="F284" s="16" t="s">
        <v>201</v>
      </c>
      <c r="G284" s="16" t="s">
        <v>201</v>
      </c>
      <c r="H284" s="16" t="s">
        <v>190</v>
      </c>
      <c r="I284" s="16">
        <v>4.4890306508467967E-2</v>
      </c>
      <c r="J284" s="16">
        <v>1</v>
      </c>
      <c r="K284" s="21">
        <f t="shared" si="8"/>
        <v>44.890306508467965</v>
      </c>
    </row>
    <row r="285" spans="1:11" x14ac:dyDescent="0.25">
      <c r="A285" s="16" t="s">
        <v>184</v>
      </c>
      <c r="B285" s="16" t="s">
        <v>223</v>
      </c>
      <c r="C285" s="16" t="s">
        <v>196</v>
      </c>
      <c r="D285" s="16" t="s">
        <v>195</v>
      </c>
      <c r="E285" s="16" t="s">
        <v>192</v>
      </c>
      <c r="F285" s="16" t="s">
        <v>201</v>
      </c>
      <c r="G285" s="16" t="s">
        <v>201</v>
      </c>
      <c r="H285" s="16" t="s">
        <v>190</v>
      </c>
      <c r="I285" s="16">
        <v>2.4083175619533561</v>
      </c>
      <c r="J285" s="16">
        <v>60</v>
      </c>
      <c r="K285" s="21">
        <f t="shared" si="8"/>
        <v>40.138626032555933</v>
      </c>
    </row>
    <row r="286" spans="1:11" x14ac:dyDescent="0.25">
      <c r="A286" s="16" t="s">
        <v>184</v>
      </c>
      <c r="B286" s="16" t="s">
        <v>223</v>
      </c>
      <c r="C286" s="16" t="s">
        <v>196</v>
      </c>
      <c r="D286" s="16" t="s">
        <v>195</v>
      </c>
      <c r="E286" s="16" t="s">
        <v>192</v>
      </c>
      <c r="F286" s="16" t="s">
        <v>188</v>
      </c>
      <c r="G286" s="16" t="s">
        <v>188</v>
      </c>
      <c r="H286" s="16" t="s">
        <v>189</v>
      </c>
      <c r="I286" s="16">
        <v>2.5928728504898455</v>
      </c>
      <c r="J286" s="16">
        <v>75</v>
      </c>
      <c r="K286" s="21">
        <f t="shared" si="8"/>
        <v>34.571638006531273</v>
      </c>
    </row>
    <row r="287" spans="1:11" x14ac:dyDescent="0.25">
      <c r="A287" s="16" t="s">
        <v>184</v>
      </c>
      <c r="B287" s="16" t="s">
        <v>223</v>
      </c>
      <c r="C287" s="16" t="s">
        <v>196</v>
      </c>
      <c r="D287" s="16" t="s">
        <v>195</v>
      </c>
      <c r="E287" s="16" t="s">
        <v>192</v>
      </c>
      <c r="F287" s="16" t="s">
        <v>202</v>
      </c>
      <c r="G287" s="16" t="s">
        <v>202</v>
      </c>
      <c r="H287" s="16" t="s">
        <v>190</v>
      </c>
      <c r="I287" s="16">
        <v>4.9205850484399037E-2</v>
      </c>
      <c r="J287" s="16">
        <v>1</v>
      </c>
      <c r="K287" s="21">
        <f t="shared" si="8"/>
        <v>49.205850484399036</v>
      </c>
    </row>
    <row r="288" spans="1:11" x14ac:dyDescent="0.25">
      <c r="A288" s="16" t="s">
        <v>184</v>
      </c>
      <c r="B288" s="16" t="s">
        <v>223</v>
      </c>
      <c r="C288" s="16" t="s">
        <v>196</v>
      </c>
      <c r="D288" s="16" t="s">
        <v>195</v>
      </c>
      <c r="E288" s="16" t="s">
        <v>192</v>
      </c>
      <c r="F288" s="16" t="s">
        <v>214</v>
      </c>
      <c r="G288" s="16" t="s">
        <v>201</v>
      </c>
      <c r="H288" s="16" t="s">
        <v>190</v>
      </c>
      <c r="I288" s="16">
        <v>2.1539440051290614E-2</v>
      </c>
      <c r="J288" s="16">
        <v>1</v>
      </c>
      <c r="K288" s="21">
        <f t="shared" si="8"/>
        <v>21.539440051290615</v>
      </c>
    </row>
    <row r="289" spans="1:11" x14ac:dyDescent="0.25">
      <c r="A289" s="16" t="s">
        <v>184</v>
      </c>
      <c r="B289" s="16" t="s">
        <v>223</v>
      </c>
      <c r="C289" s="16" t="s">
        <v>196</v>
      </c>
      <c r="D289" s="16" t="s">
        <v>195</v>
      </c>
      <c r="E289" s="16" t="s">
        <v>192</v>
      </c>
      <c r="F289" s="16" t="s">
        <v>214</v>
      </c>
      <c r="G289" s="16" t="s">
        <v>214</v>
      </c>
      <c r="H289" s="16" t="s">
        <v>190</v>
      </c>
      <c r="I289" s="16">
        <v>0.22323850166994966</v>
      </c>
      <c r="J289" s="16">
        <v>3</v>
      </c>
      <c r="K289" s="21">
        <f t="shared" si="8"/>
        <v>74.412833889983219</v>
      </c>
    </row>
    <row r="290" spans="1:11" x14ac:dyDescent="0.25">
      <c r="A290" s="16" t="s">
        <v>184</v>
      </c>
      <c r="B290" s="16" t="s">
        <v>223</v>
      </c>
      <c r="C290" s="16" t="s">
        <v>196</v>
      </c>
      <c r="D290" s="16" t="s">
        <v>195</v>
      </c>
      <c r="E290" s="16" t="s">
        <v>192</v>
      </c>
      <c r="F290" s="16" t="s">
        <v>214</v>
      </c>
      <c r="G290" s="16" t="s">
        <v>213</v>
      </c>
      <c r="H290" s="16" t="s">
        <v>190</v>
      </c>
      <c r="I290" s="16">
        <v>3.1622960441648564E-2</v>
      </c>
      <c r="J290" s="16">
        <v>1</v>
      </c>
      <c r="K290" s="21">
        <f t="shared" si="8"/>
        <v>31.622960441648562</v>
      </c>
    </row>
    <row r="291" spans="1:11" x14ac:dyDescent="0.25">
      <c r="A291" s="16" t="s">
        <v>184</v>
      </c>
      <c r="B291" s="16" t="s">
        <v>223</v>
      </c>
      <c r="C291" s="16" t="s">
        <v>194</v>
      </c>
      <c r="D291" s="16" t="s">
        <v>194</v>
      </c>
      <c r="E291" s="16" t="s">
        <v>192</v>
      </c>
      <c r="F291" s="17" t="s">
        <v>188</v>
      </c>
      <c r="G291" s="17" t="s">
        <v>188</v>
      </c>
      <c r="H291" s="16" t="s">
        <v>189</v>
      </c>
      <c r="I291" s="16">
        <v>1.2908271347827582</v>
      </c>
      <c r="J291" s="16">
        <v>35</v>
      </c>
      <c r="K291" s="21">
        <f t="shared" si="8"/>
        <v>36.880775279507382</v>
      </c>
    </row>
    <row r="292" spans="1:11" x14ac:dyDescent="0.25">
      <c r="A292" s="16" t="s">
        <v>184</v>
      </c>
      <c r="B292" s="16" t="s">
        <v>224</v>
      </c>
      <c r="C292" s="16" t="s">
        <v>186</v>
      </c>
      <c r="D292" s="16" t="s">
        <v>187</v>
      </c>
      <c r="E292" s="16" t="s">
        <v>187</v>
      </c>
      <c r="F292" s="16" t="s">
        <v>201</v>
      </c>
      <c r="G292" s="16" t="s">
        <v>201</v>
      </c>
      <c r="H292" s="16" t="s">
        <v>190</v>
      </c>
      <c r="I292" s="16">
        <v>1.8382138768547827</v>
      </c>
      <c r="J292" s="16">
        <v>54</v>
      </c>
      <c r="K292" s="21">
        <f t="shared" si="8"/>
        <v>34.04099771953301</v>
      </c>
    </row>
    <row r="293" spans="1:11" x14ac:dyDescent="0.25">
      <c r="A293" s="16" t="s">
        <v>184</v>
      </c>
      <c r="B293" s="16" t="s">
        <v>224</v>
      </c>
      <c r="C293" s="16" t="s">
        <v>186</v>
      </c>
      <c r="D293" s="16" t="s">
        <v>187</v>
      </c>
      <c r="E293" s="16" t="s">
        <v>187</v>
      </c>
      <c r="F293" s="16" t="s">
        <v>188</v>
      </c>
      <c r="G293" s="16" t="s">
        <v>188</v>
      </c>
      <c r="H293" s="16" t="s">
        <v>189</v>
      </c>
      <c r="I293" s="16">
        <v>11.080748853758092</v>
      </c>
      <c r="J293" s="16">
        <v>338</v>
      </c>
      <c r="K293" s="21">
        <f t="shared" si="8"/>
        <v>32.783280632420393</v>
      </c>
    </row>
    <row r="294" spans="1:11" x14ac:dyDescent="0.25">
      <c r="A294" s="16" t="s">
        <v>184</v>
      </c>
      <c r="B294" s="16" t="s">
        <v>224</v>
      </c>
      <c r="C294" s="16" t="s">
        <v>191</v>
      </c>
      <c r="D294" s="16" t="s">
        <v>187</v>
      </c>
      <c r="E294" s="16" t="s">
        <v>187</v>
      </c>
      <c r="F294" s="16" t="s">
        <v>201</v>
      </c>
      <c r="G294" s="16" t="s">
        <v>201</v>
      </c>
      <c r="H294" s="16" t="s">
        <v>190</v>
      </c>
      <c r="I294" s="16">
        <v>5.9669173564359879</v>
      </c>
      <c r="J294" s="16">
        <v>182</v>
      </c>
      <c r="K294" s="21">
        <f t="shared" si="8"/>
        <v>32.78526020019774</v>
      </c>
    </row>
    <row r="295" spans="1:11" x14ac:dyDescent="0.25">
      <c r="A295" s="16" t="s">
        <v>184</v>
      </c>
      <c r="B295" s="16" t="s">
        <v>224</v>
      </c>
      <c r="C295" s="16" t="s">
        <v>191</v>
      </c>
      <c r="D295" s="16" t="s">
        <v>187</v>
      </c>
      <c r="E295" s="16" t="s">
        <v>187</v>
      </c>
      <c r="F295" s="16" t="s">
        <v>201</v>
      </c>
      <c r="G295" s="16" t="s">
        <v>214</v>
      </c>
      <c r="H295" s="16" t="s">
        <v>190</v>
      </c>
      <c r="I295" s="16">
        <v>0.19053935989362891</v>
      </c>
      <c r="J295" s="16">
        <v>5</v>
      </c>
      <c r="K295" s="21">
        <f t="shared" si="8"/>
        <v>38.107871978725782</v>
      </c>
    </row>
    <row r="296" spans="1:11" x14ac:dyDescent="0.25">
      <c r="A296" s="16" t="s">
        <v>184</v>
      </c>
      <c r="B296" s="16" t="s">
        <v>224</v>
      </c>
      <c r="C296" s="16" t="s">
        <v>191</v>
      </c>
      <c r="D296" s="16" t="s">
        <v>187</v>
      </c>
      <c r="E296" s="16" t="s">
        <v>187</v>
      </c>
      <c r="F296" s="16" t="s">
        <v>188</v>
      </c>
      <c r="G296" s="16" t="s">
        <v>188</v>
      </c>
      <c r="H296" s="16" t="s">
        <v>189</v>
      </c>
      <c r="I296" s="16">
        <v>61.290892007048328</v>
      </c>
      <c r="J296" s="16">
        <v>1914</v>
      </c>
      <c r="K296" s="21">
        <f t="shared" si="8"/>
        <v>32.02240961705764</v>
      </c>
    </row>
    <row r="297" spans="1:11" x14ac:dyDescent="0.25">
      <c r="A297" s="16" t="s">
        <v>184</v>
      </c>
      <c r="B297" s="16" t="s">
        <v>224</v>
      </c>
      <c r="C297" s="16" t="s">
        <v>191</v>
      </c>
      <c r="D297" s="16" t="s">
        <v>187</v>
      </c>
      <c r="E297" s="16" t="s">
        <v>187</v>
      </c>
      <c r="F297" s="16" t="s">
        <v>202</v>
      </c>
      <c r="G297" s="16" t="s">
        <v>202</v>
      </c>
      <c r="H297" s="16" t="s">
        <v>190</v>
      </c>
      <c r="I297" s="16">
        <v>2.2920993635873518E-2</v>
      </c>
      <c r="J297" s="16">
        <v>2</v>
      </c>
      <c r="K297" s="21">
        <f t="shared" si="8"/>
        <v>11.460496817936759</v>
      </c>
    </row>
    <row r="298" spans="1:11" x14ac:dyDescent="0.25">
      <c r="A298" s="16" t="s">
        <v>184</v>
      </c>
      <c r="B298" s="16" t="s">
        <v>224</v>
      </c>
      <c r="C298" s="16" t="s">
        <v>191</v>
      </c>
      <c r="D298" s="16" t="s">
        <v>187</v>
      </c>
      <c r="E298" s="16" t="s">
        <v>187</v>
      </c>
      <c r="F298" s="16" t="s">
        <v>214</v>
      </c>
      <c r="G298" s="16" t="s">
        <v>214</v>
      </c>
      <c r="H298" s="16" t="s">
        <v>190</v>
      </c>
      <c r="I298" s="16">
        <v>8.0661343508206695E-2</v>
      </c>
      <c r="J298" s="16">
        <v>3</v>
      </c>
      <c r="K298" s="21">
        <f t="shared" si="8"/>
        <v>26.887114502735564</v>
      </c>
    </row>
    <row r="299" spans="1:11" x14ac:dyDescent="0.25">
      <c r="A299" s="16" t="s">
        <v>184</v>
      </c>
      <c r="B299" s="16" t="s">
        <v>224</v>
      </c>
      <c r="C299" s="16" t="s">
        <v>193</v>
      </c>
      <c r="D299" s="16" t="s">
        <v>194</v>
      </c>
      <c r="E299" s="16" t="s">
        <v>192</v>
      </c>
      <c r="F299" s="17" t="s">
        <v>188</v>
      </c>
      <c r="G299" s="17" t="s">
        <v>188</v>
      </c>
      <c r="H299" s="16" t="s">
        <v>189</v>
      </c>
      <c r="I299" s="16">
        <v>17.289745832452159</v>
      </c>
      <c r="J299" s="16">
        <v>659</v>
      </c>
      <c r="K299" s="21">
        <f t="shared" si="8"/>
        <v>26.236336619806007</v>
      </c>
    </row>
    <row r="300" spans="1:11" x14ac:dyDescent="0.25">
      <c r="A300" s="16" t="s">
        <v>184</v>
      </c>
      <c r="B300" s="16" t="s">
        <v>224</v>
      </c>
      <c r="C300" s="16" t="s">
        <v>196</v>
      </c>
      <c r="D300" s="16" t="s">
        <v>195</v>
      </c>
      <c r="E300" s="16" t="s">
        <v>192</v>
      </c>
      <c r="F300" s="16" t="s">
        <v>201</v>
      </c>
      <c r="G300" s="16" t="s">
        <v>201</v>
      </c>
      <c r="H300" s="16" t="s">
        <v>190</v>
      </c>
      <c r="I300" s="16">
        <v>0.2152930573158367</v>
      </c>
      <c r="J300" s="16">
        <v>6</v>
      </c>
      <c r="K300" s="21">
        <f t="shared" si="8"/>
        <v>35.882176219306118</v>
      </c>
    </row>
    <row r="301" spans="1:11" x14ac:dyDescent="0.25">
      <c r="A301" s="16" t="s">
        <v>184</v>
      </c>
      <c r="B301" s="16" t="s">
        <v>224</v>
      </c>
      <c r="C301" s="16" t="s">
        <v>196</v>
      </c>
      <c r="D301" s="16" t="s">
        <v>195</v>
      </c>
      <c r="E301" s="16" t="s">
        <v>192</v>
      </c>
      <c r="F301" s="16" t="s">
        <v>188</v>
      </c>
      <c r="G301" s="16" t="s">
        <v>188</v>
      </c>
      <c r="H301" s="16" t="s">
        <v>189</v>
      </c>
      <c r="I301" s="16">
        <v>0.77779849027030334</v>
      </c>
      <c r="J301" s="16">
        <v>31</v>
      </c>
      <c r="K301" s="21">
        <f t="shared" si="8"/>
        <v>25.090273879687206</v>
      </c>
    </row>
    <row r="302" spans="1:11" x14ac:dyDescent="0.25">
      <c r="A302" s="16" t="s">
        <v>184</v>
      </c>
      <c r="B302" s="16" t="s">
        <v>224</v>
      </c>
      <c r="C302" s="16" t="s">
        <v>194</v>
      </c>
      <c r="D302" s="16" t="s">
        <v>194</v>
      </c>
      <c r="E302" s="16" t="s">
        <v>192</v>
      </c>
      <c r="F302" s="17" t="s">
        <v>188</v>
      </c>
      <c r="G302" s="17" t="s">
        <v>188</v>
      </c>
      <c r="H302" s="16" t="s">
        <v>189</v>
      </c>
      <c r="I302" s="16">
        <v>9.4182768141466813</v>
      </c>
      <c r="J302" s="16">
        <v>539</v>
      </c>
      <c r="K302" s="21">
        <f t="shared" si="8"/>
        <v>17.473611900086606</v>
      </c>
    </row>
    <row r="303" spans="1:11" x14ac:dyDescent="0.25">
      <c r="A303" s="16" t="s">
        <v>184</v>
      </c>
      <c r="B303" s="16" t="s">
        <v>225</v>
      </c>
      <c r="C303" s="16" t="s">
        <v>186</v>
      </c>
      <c r="D303" s="16" t="s">
        <v>187</v>
      </c>
      <c r="E303" s="16" t="s">
        <v>187</v>
      </c>
      <c r="F303" s="16" t="s">
        <v>188</v>
      </c>
      <c r="G303" s="16" t="s">
        <v>188</v>
      </c>
      <c r="H303" s="16" t="s">
        <v>189</v>
      </c>
      <c r="I303" s="16">
        <v>16.3727272185793</v>
      </c>
      <c r="J303" s="16">
        <v>569</v>
      </c>
      <c r="K303" s="21">
        <f t="shared" si="8"/>
        <v>28.774564531773816</v>
      </c>
    </row>
    <row r="304" spans="1:11" x14ac:dyDescent="0.25">
      <c r="A304" s="16" t="s">
        <v>184</v>
      </c>
      <c r="B304" s="16" t="s">
        <v>225</v>
      </c>
      <c r="C304" s="16" t="s">
        <v>191</v>
      </c>
      <c r="D304" s="16" t="s">
        <v>187</v>
      </c>
      <c r="E304" s="16" t="s">
        <v>187</v>
      </c>
      <c r="F304" s="16" t="s">
        <v>188</v>
      </c>
      <c r="G304" s="16" t="s">
        <v>188</v>
      </c>
      <c r="H304" s="16" t="s">
        <v>189</v>
      </c>
      <c r="I304" s="16">
        <v>88.919975873416234</v>
      </c>
      <c r="J304" s="16">
        <v>3226</v>
      </c>
      <c r="K304" s="21">
        <f t="shared" si="8"/>
        <v>27.563538708436528</v>
      </c>
    </row>
    <row r="305" spans="1:11" x14ac:dyDescent="0.25">
      <c r="A305" s="16" t="s">
        <v>184</v>
      </c>
      <c r="B305" s="16" t="s">
        <v>225</v>
      </c>
      <c r="C305" s="16" t="s">
        <v>193</v>
      </c>
      <c r="D305" s="16" t="s">
        <v>194</v>
      </c>
      <c r="E305" s="16" t="s">
        <v>192</v>
      </c>
      <c r="F305" s="17" t="s">
        <v>188</v>
      </c>
      <c r="G305" s="17" t="s">
        <v>188</v>
      </c>
      <c r="H305" s="16" t="s">
        <v>189</v>
      </c>
      <c r="I305" s="16">
        <v>27.055714472654344</v>
      </c>
      <c r="J305" s="16">
        <v>1409</v>
      </c>
      <c r="K305" s="21">
        <f t="shared" si="8"/>
        <v>19.20206846888172</v>
      </c>
    </row>
    <row r="306" spans="1:11" x14ac:dyDescent="0.25">
      <c r="A306" s="16" t="s">
        <v>184</v>
      </c>
      <c r="B306" s="16" t="s">
        <v>225</v>
      </c>
      <c r="C306" s="16" t="s">
        <v>195</v>
      </c>
      <c r="D306" s="16" t="s">
        <v>195</v>
      </c>
      <c r="E306" s="16" t="s">
        <v>192</v>
      </c>
      <c r="F306" s="16" t="s">
        <v>188</v>
      </c>
      <c r="G306" s="16" t="s">
        <v>188</v>
      </c>
      <c r="H306" s="16" t="s">
        <v>189</v>
      </c>
      <c r="I306" s="16">
        <v>7.3188418261313559E-2</v>
      </c>
      <c r="J306" s="16">
        <v>3</v>
      </c>
      <c r="K306" s="21">
        <f t="shared" si="8"/>
        <v>24.396139420437851</v>
      </c>
    </row>
    <row r="307" spans="1:11" x14ac:dyDescent="0.25">
      <c r="A307" s="16" t="s">
        <v>184</v>
      </c>
      <c r="B307" s="16" t="s">
        <v>225</v>
      </c>
      <c r="C307" s="16" t="s">
        <v>196</v>
      </c>
      <c r="D307" s="16" t="s">
        <v>195</v>
      </c>
      <c r="E307" s="16" t="s">
        <v>192</v>
      </c>
      <c r="F307" s="16" t="s">
        <v>188</v>
      </c>
      <c r="G307" s="16" t="s">
        <v>188</v>
      </c>
      <c r="H307" s="16" t="s">
        <v>189</v>
      </c>
      <c r="I307" s="16">
        <v>1.5496075779240199</v>
      </c>
      <c r="J307" s="16">
        <v>60</v>
      </c>
      <c r="K307" s="21">
        <f t="shared" si="8"/>
        <v>25.826792965400333</v>
      </c>
    </row>
    <row r="308" spans="1:11" x14ac:dyDescent="0.25">
      <c r="A308" s="16" t="s">
        <v>184</v>
      </c>
      <c r="B308" s="16" t="s">
        <v>225</v>
      </c>
      <c r="C308" s="16" t="s">
        <v>194</v>
      </c>
      <c r="D308" s="16" t="s">
        <v>194</v>
      </c>
      <c r="E308" s="16" t="s">
        <v>192</v>
      </c>
      <c r="F308" s="17" t="s">
        <v>188</v>
      </c>
      <c r="G308" s="17" t="s">
        <v>188</v>
      </c>
      <c r="H308" s="16" t="s">
        <v>189</v>
      </c>
      <c r="I308" s="16">
        <v>6.1345210777285484</v>
      </c>
      <c r="J308" s="16">
        <v>364</v>
      </c>
      <c r="K308" s="21">
        <f t="shared" si="8"/>
        <v>16.853079883869636</v>
      </c>
    </row>
    <row r="309" spans="1:11" x14ac:dyDescent="0.25">
      <c r="A309" s="16" t="s">
        <v>184</v>
      </c>
      <c r="B309" s="16" t="s">
        <v>226</v>
      </c>
      <c r="C309" s="16" t="s">
        <v>203</v>
      </c>
      <c r="D309" s="16" t="s">
        <v>187</v>
      </c>
      <c r="E309" s="16" t="s">
        <v>187</v>
      </c>
      <c r="F309" s="16" t="s">
        <v>201</v>
      </c>
      <c r="G309" s="16" t="s">
        <v>201</v>
      </c>
      <c r="H309" s="16" t="s">
        <v>190</v>
      </c>
      <c r="I309" s="16">
        <v>5.0373246925155796E-2</v>
      </c>
      <c r="J309" s="16">
        <v>1</v>
      </c>
      <c r="K309" s="21">
        <f t="shared" si="8"/>
        <v>50.373246925155797</v>
      </c>
    </row>
    <row r="310" spans="1:11" x14ac:dyDescent="0.25">
      <c r="A310" s="16" t="s">
        <v>184</v>
      </c>
      <c r="B310" s="16" t="s">
        <v>226</v>
      </c>
      <c r="C310" s="16" t="s">
        <v>203</v>
      </c>
      <c r="D310" s="16" t="s">
        <v>187</v>
      </c>
      <c r="E310" s="16" t="s">
        <v>187</v>
      </c>
      <c r="F310" s="16" t="s">
        <v>201</v>
      </c>
      <c r="G310" s="16" t="s">
        <v>188</v>
      </c>
      <c r="H310" s="16" t="s">
        <v>189</v>
      </c>
      <c r="I310" s="16">
        <v>2.3340937017757264E-2</v>
      </c>
      <c r="J310" s="16">
        <v>1</v>
      </c>
      <c r="K310" s="21">
        <f t="shared" si="8"/>
        <v>23.340937017757263</v>
      </c>
    </row>
    <row r="311" spans="1:11" x14ac:dyDescent="0.25">
      <c r="A311" s="16" t="s">
        <v>184</v>
      </c>
      <c r="B311" s="16" t="s">
        <v>226</v>
      </c>
      <c r="C311" s="16" t="s">
        <v>203</v>
      </c>
      <c r="D311" s="16" t="s">
        <v>187</v>
      </c>
      <c r="E311" s="16" t="s">
        <v>187</v>
      </c>
      <c r="F311" s="16" t="s">
        <v>201</v>
      </c>
      <c r="G311" s="16" t="s">
        <v>213</v>
      </c>
      <c r="H311" s="16" t="s">
        <v>190</v>
      </c>
      <c r="I311" s="16">
        <v>1.0714984321628021</v>
      </c>
      <c r="J311" s="16">
        <v>14</v>
      </c>
      <c r="K311" s="21">
        <f t="shared" si="8"/>
        <v>76.535602297343004</v>
      </c>
    </row>
    <row r="312" spans="1:11" x14ac:dyDescent="0.25">
      <c r="A312" s="16" t="s">
        <v>184</v>
      </c>
      <c r="B312" s="16" t="s">
        <v>226</v>
      </c>
      <c r="C312" s="16" t="s">
        <v>203</v>
      </c>
      <c r="D312" s="16" t="s">
        <v>187</v>
      </c>
      <c r="E312" s="16" t="s">
        <v>187</v>
      </c>
      <c r="F312" s="16" t="s">
        <v>188</v>
      </c>
      <c r="G312" s="16" t="s">
        <v>201</v>
      </c>
      <c r="H312" s="16" t="s">
        <v>190</v>
      </c>
      <c r="I312" s="16">
        <v>0.56781396583459254</v>
      </c>
      <c r="J312" s="16">
        <v>6</v>
      </c>
      <c r="K312" s="21">
        <f t="shared" si="8"/>
        <v>94.635660972432092</v>
      </c>
    </row>
    <row r="313" spans="1:11" x14ac:dyDescent="0.25">
      <c r="A313" s="16" t="s">
        <v>184</v>
      </c>
      <c r="B313" s="16" t="s">
        <v>226</v>
      </c>
      <c r="C313" s="16" t="s">
        <v>203</v>
      </c>
      <c r="D313" s="16" t="s">
        <v>187</v>
      </c>
      <c r="E313" s="16" t="s">
        <v>187</v>
      </c>
      <c r="F313" s="16" t="s">
        <v>188</v>
      </c>
      <c r="G313" s="16" t="s">
        <v>188</v>
      </c>
      <c r="H313" s="16" t="s">
        <v>189</v>
      </c>
      <c r="I313" s="16">
        <v>1.0663064094951529</v>
      </c>
      <c r="J313" s="16">
        <v>18</v>
      </c>
      <c r="K313" s="21">
        <f t="shared" si="8"/>
        <v>59.239244971952935</v>
      </c>
    </row>
    <row r="314" spans="1:11" x14ac:dyDescent="0.25">
      <c r="A314" s="16" t="s">
        <v>184</v>
      </c>
      <c r="B314" s="16" t="s">
        <v>226</v>
      </c>
      <c r="C314" s="16" t="s">
        <v>203</v>
      </c>
      <c r="D314" s="16" t="s">
        <v>187</v>
      </c>
      <c r="E314" s="16" t="s">
        <v>187</v>
      </c>
      <c r="F314" s="16" t="s">
        <v>188</v>
      </c>
      <c r="G314" s="16" t="s">
        <v>213</v>
      </c>
      <c r="H314" s="16" t="s">
        <v>190</v>
      </c>
      <c r="I314" s="16">
        <v>3.6209832907371839</v>
      </c>
      <c r="J314" s="16">
        <v>44</v>
      </c>
      <c r="K314" s="21">
        <f t="shared" si="8"/>
        <v>82.295074789481447</v>
      </c>
    </row>
    <row r="315" spans="1:11" x14ac:dyDescent="0.25">
      <c r="A315" s="16" t="s">
        <v>184</v>
      </c>
      <c r="B315" s="16" t="s">
        <v>226</v>
      </c>
      <c r="C315" s="16" t="s">
        <v>203</v>
      </c>
      <c r="D315" s="16" t="s">
        <v>187</v>
      </c>
      <c r="E315" s="16" t="s">
        <v>187</v>
      </c>
      <c r="F315" s="16" t="s">
        <v>202</v>
      </c>
      <c r="G315" s="16" t="s">
        <v>202</v>
      </c>
      <c r="H315" s="16" t="s">
        <v>190</v>
      </c>
      <c r="I315" s="16">
        <v>0.13214753415830666</v>
      </c>
      <c r="J315" s="16">
        <v>2</v>
      </c>
      <c r="K315" s="21">
        <f t="shared" si="8"/>
        <v>66.073767079153328</v>
      </c>
    </row>
    <row r="316" spans="1:11" x14ac:dyDescent="0.25">
      <c r="A316" s="16" t="s">
        <v>184</v>
      </c>
      <c r="B316" s="16" t="s">
        <v>226</v>
      </c>
      <c r="C316" s="16" t="s">
        <v>203</v>
      </c>
      <c r="D316" s="16" t="s">
        <v>187</v>
      </c>
      <c r="E316" s="16" t="s">
        <v>187</v>
      </c>
      <c r="F316" s="16" t="s">
        <v>214</v>
      </c>
      <c r="G316" s="16" t="s">
        <v>213</v>
      </c>
      <c r="H316" s="16" t="s">
        <v>190</v>
      </c>
      <c r="I316" s="16">
        <v>5.8013072057036534E-2</v>
      </c>
      <c r="J316" s="16">
        <v>1</v>
      </c>
      <c r="K316" s="21">
        <f t="shared" si="8"/>
        <v>58.013072057036531</v>
      </c>
    </row>
    <row r="317" spans="1:11" x14ac:dyDescent="0.25">
      <c r="A317" s="16" t="s">
        <v>184</v>
      </c>
      <c r="B317" s="16" t="s">
        <v>226</v>
      </c>
      <c r="C317" s="16" t="s">
        <v>186</v>
      </c>
      <c r="D317" s="16" t="s">
        <v>187</v>
      </c>
      <c r="E317" s="16" t="s">
        <v>187</v>
      </c>
      <c r="F317" s="16" t="s">
        <v>201</v>
      </c>
      <c r="G317" s="16" t="s">
        <v>201</v>
      </c>
      <c r="H317" s="16" t="s">
        <v>190</v>
      </c>
      <c r="I317" s="16">
        <v>2.2117186039808567</v>
      </c>
      <c r="J317" s="16">
        <v>39</v>
      </c>
      <c r="K317" s="21">
        <f t="shared" si="8"/>
        <v>56.710733435406588</v>
      </c>
    </row>
    <row r="318" spans="1:11" x14ac:dyDescent="0.25">
      <c r="A318" s="16" t="s">
        <v>184</v>
      </c>
      <c r="B318" s="16" t="s">
        <v>226</v>
      </c>
      <c r="C318" s="16" t="s">
        <v>186</v>
      </c>
      <c r="D318" s="16" t="s">
        <v>187</v>
      </c>
      <c r="E318" s="16" t="s">
        <v>187</v>
      </c>
      <c r="F318" s="16" t="s">
        <v>201</v>
      </c>
      <c r="G318" s="16" t="s">
        <v>188</v>
      </c>
      <c r="H318" s="16" t="s">
        <v>189</v>
      </c>
      <c r="I318" s="16">
        <v>2.2483743238797529</v>
      </c>
      <c r="J318" s="16">
        <v>40</v>
      </c>
      <c r="K318" s="21">
        <f t="shared" si="8"/>
        <v>56.209358096993824</v>
      </c>
    </row>
    <row r="319" spans="1:11" x14ac:dyDescent="0.25">
      <c r="A319" s="16" t="s">
        <v>184</v>
      </c>
      <c r="B319" s="16" t="s">
        <v>226</v>
      </c>
      <c r="C319" s="16" t="s">
        <v>186</v>
      </c>
      <c r="D319" s="16" t="s">
        <v>187</v>
      </c>
      <c r="E319" s="16" t="s">
        <v>187</v>
      </c>
      <c r="F319" s="16" t="s">
        <v>201</v>
      </c>
      <c r="G319" s="16" t="s">
        <v>202</v>
      </c>
      <c r="H319" s="16" t="s">
        <v>190</v>
      </c>
      <c r="I319" s="16">
        <v>0.18353342858445248</v>
      </c>
      <c r="J319" s="16">
        <v>2</v>
      </c>
      <c r="K319" s="21">
        <f t="shared" si="8"/>
        <v>91.76671429222624</v>
      </c>
    </row>
    <row r="320" spans="1:11" x14ac:dyDescent="0.25">
      <c r="A320" s="16" t="s">
        <v>184</v>
      </c>
      <c r="B320" s="16" t="s">
        <v>226</v>
      </c>
      <c r="C320" s="16" t="s">
        <v>186</v>
      </c>
      <c r="D320" s="16" t="s">
        <v>187</v>
      </c>
      <c r="E320" s="16" t="s">
        <v>187</v>
      </c>
      <c r="F320" s="16" t="s">
        <v>201</v>
      </c>
      <c r="G320" s="16" t="s">
        <v>214</v>
      </c>
      <c r="H320" s="16" t="s">
        <v>190</v>
      </c>
      <c r="I320" s="16">
        <v>0.23629907050764662</v>
      </c>
      <c r="J320" s="16">
        <v>3</v>
      </c>
      <c r="K320" s="21">
        <f t="shared" si="8"/>
        <v>78.766356835882206</v>
      </c>
    </row>
    <row r="321" spans="1:11" x14ac:dyDescent="0.25">
      <c r="A321" s="16" t="s">
        <v>184</v>
      </c>
      <c r="B321" s="16" t="s">
        <v>226</v>
      </c>
      <c r="C321" s="16" t="s">
        <v>186</v>
      </c>
      <c r="D321" s="16" t="s">
        <v>187</v>
      </c>
      <c r="E321" s="16" t="s">
        <v>187</v>
      </c>
      <c r="F321" s="16" t="s">
        <v>201</v>
      </c>
      <c r="G321" s="16" t="s">
        <v>213</v>
      </c>
      <c r="H321" s="16" t="s">
        <v>190</v>
      </c>
      <c r="I321" s="16">
        <v>3.1721789556649207</v>
      </c>
      <c r="J321" s="16">
        <v>48</v>
      </c>
      <c r="K321" s="21">
        <f t="shared" si="8"/>
        <v>66.087061576352511</v>
      </c>
    </row>
    <row r="322" spans="1:11" x14ac:dyDescent="0.25">
      <c r="A322" s="16" t="s">
        <v>184</v>
      </c>
      <c r="B322" s="16" t="s">
        <v>226</v>
      </c>
      <c r="C322" s="16" t="s">
        <v>186</v>
      </c>
      <c r="D322" s="16" t="s">
        <v>187</v>
      </c>
      <c r="E322" s="16" t="s">
        <v>187</v>
      </c>
      <c r="F322" s="16" t="s">
        <v>188</v>
      </c>
      <c r="G322" s="16" t="s">
        <v>201</v>
      </c>
      <c r="H322" s="16" t="s">
        <v>190</v>
      </c>
      <c r="I322" s="16">
        <v>6.3516445220757216</v>
      </c>
      <c r="J322" s="16">
        <v>118</v>
      </c>
      <c r="K322" s="21">
        <f t="shared" si="8"/>
        <v>53.827495949794255</v>
      </c>
    </row>
    <row r="323" spans="1:11" x14ac:dyDescent="0.25">
      <c r="A323" s="16" t="s">
        <v>184</v>
      </c>
      <c r="B323" s="16" t="s">
        <v>226</v>
      </c>
      <c r="C323" s="16" t="s">
        <v>186</v>
      </c>
      <c r="D323" s="16" t="s">
        <v>187</v>
      </c>
      <c r="E323" s="16" t="s">
        <v>187</v>
      </c>
      <c r="F323" s="16" t="s">
        <v>188</v>
      </c>
      <c r="G323" s="16" t="s">
        <v>188</v>
      </c>
      <c r="H323" s="16" t="s">
        <v>189</v>
      </c>
      <c r="I323" s="16">
        <v>93.070040205798676</v>
      </c>
      <c r="J323" s="16">
        <v>2165</v>
      </c>
      <c r="K323" s="21">
        <f t="shared" si="8"/>
        <v>42.988471226696852</v>
      </c>
    </row>
    <row r="324" spans="1:11" x14ac:dyDescent="0.25">
      <c r="A324" s="16" t="s">
        <v>184</v>
      </c>
      <c r="B324" s="16" t="s">
        <v>226</v>
      </c>
      <c r="C324" s="16" t="s">
        <v>186</v>
      </c>
      <c r="D324" s="16" t="s">
        <v>187</v>
      </c>
      <c r="E324" s="16" t="s">
        <v>187</v>
      </c>
      <c r="F324" s="16" t="s">
        <v>188</v>
      </c>
      <c r="G324" s="16" t="s">
        <v>213</v>
      </c>
      <c r="H324" s="16" t="s">
        <v>190</v>
      </c>
      <c r="I324" s="16">
        <v>25.951461656620225</v>
      </c>
      <c r="J324" s="16">
        <v>368</v>
      </c>
      <c r="K324" s="21">
        <f t="shared" si="8"/>
        <v>70.520276240815832</v>
      </c>
    </row>
    <row r="325" spans="1:11" x14ac:dyDescent="0.25">
      <c r="A325" s="16" t="s">
        <v>184</v>
      </c>
      <c r="B325" s="16" t="s">
        <v>226</v>
      </c>
      <c r="C325" s="16" t="s">
        <v>186</v>
      </c>
      <c r="D325" s="16" t="s">
        <v>187</v>
      </c>
      <c r="E325" s="16" t="s">
        <v>187</v>
      </c>
      <c r="F325" s="16" t="s">
        <v>202</v>
      </c>
      <c r="G325" s="16" t="s">
        <v>201</v>
      </c>
      <c r="H325" s="16" t="s">
        <v>190</v>
      </c>
      <c r="I325" s="16">
        <v>0.12488743286547094</v>
      </c>
      <c r="J325" s="16">
        <v>2</v>
      </c>
      <c r="K325" s="21">
        <f t="shared" si="8"/>
        <v>62.443716432735471</v>
      </c>
    </row>
    <row r="326" spans="1:11" x14ac:dyDescent="0.25">
      <c r="A326" s="16" t="s">
        <v>184</v>
      </c>
      <c r="B326" s="16" t="s">
        <v>226</v>
      </c>
      <c r="C326" s="16" t="s">
        <v>186</v>
      </c>
      <c r="D326" s="16" t="s">
        <v>187</v>
      </c>
      <c r="E326" s="16" t="s">
        <v>187</v>
      </c>
      <c r="F326" s="16" t="s">
        <v>202</v>
      </c>
      <c r="G326" s="16" t="s">
        <v>188</v>
      </c>
      <c r="H326" s="16" t="s">
        <v>189</v>
      </c>
      <c r="I326" s="16">
        <v>0.5093648947756827</v>
      </c>
      <c r="J326" s="16">
        <v>9</v>
      </c>
      <c r="K326" s="21">
        <f t="shared" si="8"/>
        <v>56.5960994195203</v>
      </c>
    </row>
    <row r="327" spans="1:11" x14ac:dyDescent="0.25">
      <c r="A327" s="16" t="s">
        <v>184</v>
      </c>
      <c r="B327" s="16" t="s">
        <v>226</v>
      </c>
      <c r="C327" s="16" t="s">
        <v>186</v>
      </c>
      <c r="D327" s="16" t="s">
        <v>187</v>
      </c>
      <c r="E327" s="16" t="s">
        <v>187</v>
      </c>
      <c r="F327" s="16" t="s">
        <v>202</v>
      </c>
      <c r="G327" s="16" t="s">
        <v>202</v>
      </c>
      <c r="H327" s="16" t="s">
        <v>190</v>
      </c>
      <c r="I327" s="16">
        <v>0.4160488309141025</v>
      </c>
      <c r="J327" s="16">
        <v>7</v>
      </c>
      <c r="K327" s="21">
        <f t="shared" ref="K327:K390" si="9">I327/J327*1000</f>
        <v>59.435547273443213</v>
      </c>
    </row>
    <row r="328" spans="1:11" x14ac:dyDescent="0.25">
      <c r="A328" s="16" t="s">
        <v>184</v>
      </c>
      <c r="B328" s="16" t="s">
        <v>226</v>
      </c>
      <c r="C328" s="16" t="s">
        <v>186</v>
      </c>
      <c r="D328" s="16" t="s">
        <v>187</v>
      </c>
      <c r="E328" s="16" t="s">
        <v>187</v>
      </c>
      <c r="F328" s="16" t="s">
        <v>214</v>
      </c>
      <c r="G328" s="16" t="s">
        <v>201</v>
      </c>
      <c r="H328" s="16" t="s">
        <v>190</v>
      </c>
      <c r="I328" s="16">
        <v>8.232576828071328E-2</v>
      </c>
      <c r="J328" s="16">
        <v>1</v>
      </c>
      <c r="K328" s="21">
        <f t="shared" si="9"/>
        <v>82.325768280713277</v>
      </c>
    </row>
    <row r="329" spans="1:11" x14ac:dyDescent="0.25">
      <c r="A329" s="16" t="s">
        <v>184</v>
      </c>
      <c r="B329" s="16" t="s">
        <v>226</v>
      </c>
      <c r="C329" s="16" t="s">
        <v>186</v>
      </c>
      <c r="D329" s="16" t="s">
        <v>187</v>
      </c>
      <c r="E329" s="16" t="s">
        <v>187</v>
      </c>
      <c r="F329" s="16" t="s">
        <v>214</v>
      </c>
      <c r="G329" s="16" t="s">
        <v>213</v>
      </c>
      <c r="H329" s="16" t="s">
        <v>190</v>
      </c>
      <c r="I329" s="16">
        <v>0.10576585243600542</v>
      </c>
      <c r="J329" s="16">
        <v>1</v>
      </c>
      <c r="K329" s="21">
        <f t="shared" si="9"/>
        <v>105.76585243600542</v>
      </c>
    </row>
    <row r="330" spans="1:11" x14ac:dyDescent="0.25">
      <c r="A330" s="16" t="s">
        <v>184</v>
      </c>
      <c r="B330" s="16" t="s">
        <v>226</v>
      </c>
      <c r="C330" s="16" t="s">
        <v>191</v>
      </c>
      <c r="D330" s="16" t="s">
        <v>187</v>
      </c>
      <c r="E330" s="16" t="s">
        <v>187</v>
      </c>
      <c r="F330" s="16" t="s">
        <v>201</v>
      </c>
      <c r="G330" s="16" t="s">
        <v>201</v>
      </c>
      <c r="H330" s="16" t="s">
        <v>190</v>
      </c>
      <c r="I330" s="16">
        <v>0.45609219663987755</v>
      </c>
      <c r="J330" s="16">
        <v>12</v>
      </c>
      <c r="K330" s="21">
        <f t="shared" si="9"/>
        <v>38.007683053323134</v>
      </c>
    </row>
    <row r="331" spans="1:11" x14ac:dyDescent="0.25">
      <c r="A331" s="16" t="s">
        <v>184</v>
      </c>
      <c r="B331" s="16" t="s">
        <v>226</v>
      </c>
      <c r="C331" s="16" t="s">
        <v>191</v>
      </c>
      <c r="D331" s="16" t="s">
        <v>187</v>
      </c>
      <c r="E331" s="16" t="s">
        <v>187</v>
      </c>
      <c r="F331" s="16" t="s">
        <v>201</v>
      </c>
      <c r="G331" s="16" t="s">
        <v>188</v>
      </c>
      <c r="H331" s="16" t="s">
        <v>189</v>
      </c>
      <c r="I331" s="16">
        <v>0.33610904432924871</v>
      </c>
      <c r="J331" s="16">
        <v>10</v>
      </c>
      <c r="K331" s="21">
        <f t="shared" si="9"/>
        <v>33.610904432924876</v>
      </c>
    </row>
    <row r="332" spans="1:11" x14ac:dyDescent="0.25">
      <c r="A332" s="16" t="s">
        <v>184</v>
      </c>
      <c r="B332" s="16" t="s">
        <v>226</v>
      </c>
      <c r="C332" s="16" t="s">
        <v>191</v>
      </c>
      <c r="D332" s="16" t="s">
        <v>187</v>
      </c>
      <c r="E332" s="16" t="s">
        <v>187</v>
      </c>
      <c r="F332" s="16" t="s">
        <v>201</v>
      </c>
      <c r="G332" s="16" t="s">
        <v>202</v>
      </c>
      <c r="H332" s="16" t="s">
        <v>190</v>
      </c>
      <c r="I332" s="16">
        <v>3.618848935353345E-2</v>
      </c>
      <c r="J332" s="16">
        <v>1</v>
      </c>
      <c r="K332" s="21">
        <f t="shared" si="9"/>
        <v>36.188489353533448</v>
      </c>
    </row>
    <row r="333" spans="1:11" x14ac:dyDescent="0.25">
      <c r="A333" s="16" t="s">
        <v>184</v>
      </c>
      <c r="B333" s="16" t="s">
        <v>226</v>
      </c>
      <c r="C333" s="16" t="s">
        <v>191</v>
      </c>
      <c r="D333" s="16" t="s">
        <v>187</v>
      </c>
      <c r="E333" s="16" t="s">
        <v>187</v>
      </c>
      <c r="F333" s="16" t="s">
        <v>201</v>
      </c>
      <c r="G333" s="16" t="s">
        <v>213</v>
      </c>
      <c r="H333" s="16" t="s">
        <v>190</v>
      </c>
      <c r="I333" s="16">
        <v>1.2022073726855103</v>
      </c>
      <c r="J333" s="16">
        <v>20</v>
      </c>
      <c r="K333" s="21">
        <f t="shared" si="9"/>
        <v>60.11036863427551</v>
      </c>
    </row>
    <row r="334" spans="1:11" x14ac:dyDescent="0.25">
      <c r="A334" s="16" t="s">
        <v>184</v>
      </c>
      <c r="B334" s="16" t="s">
        <v>226</v>
      </c>
      <c r="C334" s="16" t="s">
        <v>191</v>
      </c>
      <c r="D334" s="16" t="s">
        <v>187</v>
      </c>
      <c r="E334" s="16" t="s">
        <v>187</v>
      </c>
      <c r="F334" s="16" t="s">
        <v>188</v>
      </c>
      <c r="G334" s="16" t="s">
        <v>201</v>
      </c>
      <c r="H334" s="16" t="s">
        <v>190</v>
      </c>
      <c r="I334" s="16">
        <v>3.0340373084266656</v>
      </c>
      <c r="J334" s="16">
        <v>72</v>
      </c>
      <c r="K334" s="21">
        <f t="shared" si="9"/>
        <v>42.139407061481471</v>
      </c>
    </row>
    <row r="335" spans="1:11" x14ac:dyDescent="0.25">
      <c r="A335" s="16" t="s">
        <v>184</v>
      </c>
      <c r="B335" s="16" t="s">
        <v>226</v>
      </c>
      <c r="C335" s="16" t="s">
        <v>191</v>
      </c>
      <c r="D335" s="16" t="s">
        <v>187</v>
      </c>
      <c r="E335" s="16" t="s">
        <v>187</v>
      </c>
      <c r="F335" s="16" t="s">
        <v>188</v>
      </c>
      <c r="G335" s="16" t="s">
        <v>188</v>
      </c>
      <c r="H335" s="16" t="s">
        <v>189</v>
      </c>
      <c r="I335" s="16">
        <v>41.994162306655063</v>
      </c>
      <c r="J335" s="16">
        <v>1202</v>
      </c>
      <c r="K335" s="21">
        <f t="shared" si="9"/>
        <v>34.936907077084079</v>
      </c>
    </row>
    <row r="336" spans="1:11" x14ac:dyDescent="0.25">
      <c r="A336" s="16" t="s">
        <v>184</v>
      </c>
      <c r="B336" s="16" t="s">
        <v>226</v>
      </c>
      <c r="C336" s="16" t="s">
        <v>191</v>
      </c>
      <c r="D336" s="16" t="s">
        <v>187</v>
      </c>
      <c r="E336" s="16" t="s">
        <v>187</v>
      </c>
      <c r="F336" s="16" t="s">
        <v>188</v>
      </c>
      <c r="G336" s="16" t="s">
        <v>214</v>
      </c>
      <c r="H336" s="16" t="s">
        <v>190</v>
      </c>
      <c r="I336" s="16">
        <v>4.6851563614834529E-2</v>
      </c>
      <c r="J336" s="16">
        <v>2</v>
      </c>
      <c r="K336" s="21">
        <f t="shared" si="9"/>
        <v>23.425781807417266</v>
      </c>
    </row>
    <row r="337" spans="1:11" x14ac:dyDescent="0.25">
      <c r="A337" s="16" t="s">
        <v>184</v>
      </c>
      <c r="B337" s="16" t="s">
        <v>226</v>
      </c>
      <c r="C337" s="16" t="s">
        <v>191</v>
      </c>
      <c r="D337" s="16" t="s">
        <v>187</v>
      </c>
      <c r="E337" s="16" t="s">
        <v>187</v>
      </c>
      <c r="F337" s="16" t="s">
        <v>188</v>
      </c>
      <c r="G337" s="16" t="s">
        <v>213</v>
      </c>
      <c r="H337" s="16" t="s">
        <v>190</v>
      </c>
      <c r="I337" s="16">
        <v>25.64752431026762</v>
      </c>
      <c r="J337" s="16">
        <v>402</v>
      </c>
      <c r="K337" s="21">
        <f t="shared" si="9"/>
        <v>63.799811717083628</v>
      </c>
    </row>
    <row r="338" spans="1:11" x14ac:dyDescent="0.25">
      <c r="A338" s="16" t="s">
        <v>184</v>
      </c>
      <c r="B338" s="16" t="s">
        <v>226</v>
      </c>
      <c r="C338" s="16" t="s">
        <v>191</v>
      </c>
      <c r="D338" s="16" t="s">
        <v>187</v>
      </c>
      <c r="E338" s="16" t="s">
        <v>187</v>
      </c>
      <c r="F338" s="16" t="s">
        <v>202</v>
      </c>
      <c r="G338" s="16" t="s">
        <v>201</v>
      </c>
      <c r="H338" s="16" t="s">
        <v>190</v>
      </c>
      <c r="I338" s="16">
        <v>3.7983910972094248E-2</v>
      </c>
      <c r="J338" s="16">
        <v>1</v>
      </c>
      <c r="K338" s="21">
        <f t="shared" si="9"/>
        <v>37.98391097209425</v>
      </c>
    </row>
    <row r="339" spans="1:11" x14ac:dyDescent="0.25">
      <c r="A339" s="16" t="s">
        <v>184</v>
      </c>
      <c r="B339" s="16" t="s">
        <v>226</v>
      </c>
      <c r="C339" s="16" t="s">
        <v>191</v>
      </c>
      <c r="D339" s="16" t="s">
        <v>187</v>
      </c>
      <c r="E339" s="16" t="s">
        <v>187</v>
      </c>
      <c r="F339" s="16" t="s">
        <v>202</v>
      </c>
      <c r="G339" s="16" t="s">
        <v>202</v>
      </c>
      <c r="H339" s="16" t="s">
        <v>190</v>
      </c>
      <c r="I339" s="16">
        <v>4.7713555631810248E-2</v>
      </c>
      <c r="J339" s="16">
        <v>3</v>
      </c>
      <c r="K339" s="21">
        <f t="shared" si="9"/>
        <v>15.904518543936749</v>
      </c>
    </row>
    <row r="340" spans="1:11" x14ac:dyDescent="0.25">
      <c r="A340" s="16" t="s">
        <v>184</v>
      </c>
      <c r="B340" s="16" t="s">
        <v>226</v>
      </c>
      <c r="C340" s="16" t="s">
        <v>191</v>
      </c>
      <c r="D340" s="16" t="s">
        <v>187</v>
      </c>
      <c r="E340" s="16" t="s">
        <v>187</v>
      </c>
      <c r="F340" s="16" t="s">
        <v>202</v>
      </c>
      <c r="G340" s="16" t="s">
        <v>214</v>
      </c>
      <c r="H340" s="16" t="s">
        <v>190</v>
      </c>
      <c r="I340" s="16">
        <v>3.074064393647525E-2</v>
      </c>
      <c r="J340" s="16">
        <v>1</v>
      </c>
      <c r="K340" s="21">
        <f t="shared" si="9"/>
        <v>30.740643936475248</v>
      </c>
    </row>
    <row r="341" spans="1:11" x14ac:dyDescent="0.25">
      <c r="A341" s="16" t="s">
        <v>184</v>
      </c>
      <c r="B341" s="16" t="s">
        <v>226</v>
      </c>
      <c r="C341" s="16" t="s">
        <v>191</v>
      </c>
      <c r="D341" s="16" t="s">
        <v>187</v>
      </c>
      <c r="E341" s="16" t="s">
        <v>187</v>
      </c>
      <c r="F341" s="16" t="s">
        <v>202</v>
      </c>
      <c r="G341" s="16" t="s">
        <v>213</v>
      </c>
      <c r="H341" s="16" t="s">
        <v>190</v>
      </c>
      <c r="I341" s="16">
        <v>0.17005953105973037</v>
      </c>
      <c r="J341" s="16">
        <v>3</v>
      </c>
      <c r="K341" s="21">
        <f t="shared" si="9"/>
        <v>56.686510353243456</v>
      </c>
    </row>
    <row r="342" spans="1:11" x14ac:dyDescent="0.25">
      <c r="A342" s="16" t="s">
        <v>184</v>
      </c>
      <c r="B342" s="16" t="s">
        <v>226</v>
      </c>
      <c r="C342" s="16" t="s">
        <v>191</v>
      </c>
      <c r="D342" s="16" t="s">
        <v>187</v>
      </c>
      <c r="E342" s="16" t="s">
        <v>187</v>
      </c>
      <c r="F342" s="16" t="s">
        <v>214</v>
      </c>
      <c r="G342" s="16" t="s">
        <v>213</v>
      </c>
      <c r="H342" s="16" t="s">
        <v>190</v>
      </c>
      <c r="I342" s="16">
        <v>4.7899543558934686E-2</v>
      </c>
      <c r="J342" s="16">
        <v>1</v>
      </c>
      <c r="K342" s="21">
        <f t="shared" si="9"/>
        <v>47.899543558934688</v>
      </c>
    </row>
    <row r="343" spans="1:11" x14ac:dyDescent="0.25">
      <c r="A343" s="16" t="s">
        <v>184</v>
      </c>
      <c r="B343" s="16" t="s">
        <v>226</v>
      </c>
      <c r="C343" s="16" t="s">
        <v>193</v>
      </c>
      <c r="D343" s="16" t="s">
        <v>194</v>
      </c>
      <c r="E343" s="16" t="s">
        <v>192</v>
      </c>
      <c r="F343" s="17" t="s">
        <v>188</v>
      </c>
      <c r="G343" s="17" t="s">
        <v>188</v>
      </c>
      <c r="H343" s="16" t="s">
        <v>189</v>
      </c>
      <c r="I343" s="16">
        <v>99.912191919225421</v>
      </c>
      <c r="J343" s="16">
        <v>2620</v>
      </c>
      <c r="K343" s="21">
        <f t="shared" si="9"/>
        <v>38.134424396650928</v>
      </c>
    </row>
    <row r="344" spans="1:11" x14ac:dyDescent="0.25">
      <c r="A344" s="16" t="s">
        <v>184</v>
      </c>
      <c r="B344" s="16" t="s">
        <v>226</v>
      </c>
      <c r="C344" s="16" t="s">
        <v>195</v>
      </c>
      <c r="D344" s="16" t="s">
        <v>195</v>
      </c>
      <c r="E344" s="16" t="s">
        <v>192</v>
      </c>
      <c r="F344" s="16" t="s">
        <v>188</v>
      </c>
      <c r="G344" s="16" t="s">
        <v>188</v>
      </c>
      <c r="H344" s="16" t="s">
        <v>189</v>
      </c>
      <c r="I344" s="16">
        <v>1.7626299257788716E-2</v>
      </c>
      <c r="J344" s="16">
        <v>1</v>
      </c>
      <c r="K344" s="21">
        <f t="shared" si="9"/>
        <v>17.626299257788716</v>
      </c>
    </row>
    <row r="345" spans="1:11" x14ac:dyDescent="0.25">
      <c r="A345" s="16" t="s">
        <v>184</v>
      </c>
      <c r="B345" s="16" t="s">
        <v>226</v>
      </c>
      <c r="C345" s="16" t="s">
        <v>196</v>
      </c>
      <c r="D345" s="16" t="s">
        <v>195</v>
      </c>
      <c r="E345" s="16" t="s">
        <v>192</v>
      </c>
      <c r="F345" s="16" t="s">
        <v>201</v>
      </c>
      <c r="G345" s="16" t="s">
        <v>201</v>
      </c>
      <c r="H345" s="16" t="s">
        <v>190</v>
      </c>
      <c r="I345" s="16">
        <v>0.24758547812564013</v>
      </c>
      <c r="J345" s="16">
        <v>6</v>
      </c>
      <c r="K345" s="21">
        <f t="shared" si="9"/>
        <v>41.264246354273361</v>
      </c>
    </row>
    <row r="346" spans="1:11" x14ac:dyDescent="0.25">
      <c r="A346" s="16" t="s">
        <v>184</v>
      </c>
      <c r="B346" s="16" t="s">
        <v>226</v>
      </c>
      <c r="C346" s="16" t="s">
        <v>196</v>
      </c>
      <c r="D346" s="16" t="s">
        <v>195</v>
      </c>
      <c r="E346" s="16" t="s">
        <v>192</v>
      </c>
      <c r="F346" s="16" t="s">
        <v>188</v>
      </c>
      <c r="G346" s="16" t="s">
        <v>201</v>
      </c>
      <c r="H346" s="16" t="s">
        <v>190</v>
      </c>
      <c r="I346" s="16">
        <v>0.31524891121211762</v>
      </c>
      <c r="J346" s="16">
        <v>13</v>
      </c>
      <c r="K346" s="21">
        <f t="shared" si="9"/>
        <v>24.24991624708597</v>
      </c>
    </row>
    <row r="347" spans="1:11" x14ac:dyDescent="0.25">
      <c r="A347" s="16" t="s">
        <v>184</v>
      </c>
      <c r="B347" s="16" t="s">
        <v>226</v>
      </c>
      <c r="C347" s="16" t="s">
        <v>196</v>
      </c>
      <c r="D347" s="16" t="s">
        <v>195</v>
      </c>
      <c r="E347" s="16" t="s">
        <v>192</v>
      </c>
      <c r="F347" s="16" t="s">
        <v>188</v>
      </c>
      <c r="G347" s="16" t="s">
        <v>188</v>
      </c>
      <c r="H347" s="16" t="s">
        <v>189</v>
      </c>
      <c r="I347" s="16">
        <v>6.3190845703993883</v>
      </c>
      <c r="J347" s="16">
        <v>284</v>
      </c>
      <c r="K347" s="21">
        <f t="shared" si="9"/>
        <v>22.250297783096435</v>
      </c>
    </row>
    <row r="348" spans="1:11" x14ac:dyDescent="0.25">
      <c r="A348" s="16" t="s">
        <v>184</v>
      </c>
      <c r="B348" s="16" t="s">
        <v>226</v>
      </c>
      <c r="C348" s="16" t="s">
        <v>196</v>
      </c>
      <c r="D348" s="16" t="s">
        <v>195</v>
      </c>
      <c r="E348" s="16" t="s">
        <v>192</v>
      </c>
      <c r="F348" s="16" t="s">
        <v>188</v>
      </c>
      <c r="G348" s="16" t="s">
        <v>213</v>
      </c>
      <c r="H348" s="16" t="s">
        <v>190</v>
      </c>
      <c r="I348" s="16">
        <v>0.40978970723364783</v>
      </c>
      <c r="J348" s="16">
        <v>18</v>
      </c>
      <c r="K348" s="21">
        <f t="shared" si="9"/>
        <v>22.76609484631377</v>
      </c>
    </row>
    <row r="349" spans="1:11" x14ac:dyDescent="0.25">
      <c r="A349" s="16" t="s">
        <v>184</v>
      </c>
      <c r="B349" s="16" t="s">
        <v>226</v>
      </c>
      <c r="C349" s="16" t="s">
        <v>198</v>
      </c>
      <c r="D349" s="16" t="s">
        <v>195</v>
      </c>
      <c r="E349" s="16" t="s">
        <v>192</v>
      </c>
      <c r="F349" s="16" t="s">
        <v>188</v>
      </c>
      <c r="G349" s="16" t="s">
        <v>188</v>
      </c>
      <c r="H349" s="16" t="s">
        <v>189</v>
      </c>
      <c r="I349" s="16">
        <v>0.13266381250144635</v>
      </c>
      <c r="J349" s="16">
        <v>5</v>
      </c>
      <c r="K349" s="21">
        <f t="shared" si="9"/>
        <v>26.53276250028927</v>
      </c>
    </row>
    <row r="350" spans="1:11" x14ac:dyDescent="0.25">
      <c r="A350" s="16" t="s">
        <v>184</v>
      </c>
      <c r="B350" s="16" t="s">
        <v>226</v>
      </c>
      <c r="C350" s="16" t="s">
        <v>194</v>
      </c>
      <c r="D350" s="16" t="s">
        <v>194</v>
      </c>
      <c r="E350" s="16" t="s">
        <v>192</v>
      </c>
      <c r="F350" s="17" t="s">
        <v>188</v>
      </c>
      <c r="G350" s="17" t="s">
        <v>188</v>
      </c>
      <c r="H350" s="16" t="s">
        <v>189</v>
      </c>
      <c r="I350" s="16">
        <v>1.5166601394644152</v>
      </c>
      <c r="J350" s="16">
        <v>43</v>
      </c>
      <c r="K350" s="21">
        <f t="shared" si="9"/>
        <v>35.271166034056165</v>
      </c>
    </row>
    <row r="351" spans="1:11" x14ac:dyDescent="0.25">
      <c r="A351" s="16" t="s">
        <v>184</v>
      </c>
      <c r="B351" s="16" t="s">
        <v>227</v>
      </c>
      <c r="C351" s="16" t="s">
        <v>186</v>
      </c>
      <c r="D351" s="16" t="s">
        <v>187</v>
      </c>
      <c r="E351" s="16" t="s">
        <v>187</v>
      </c>
      <c r="F351" s="16" t="s">
        <v>201</v>
      </c>
      <c r="G351" s="16" t="s">
        <v>201</v>
      </c>
      <c r="H351" s="16" t="s">
        <v>190</v>
      </c>
      <c r="I351" s="16">
        <v>2.3243039025559731</v>
      </c>
      <c r="J351" s="16">
        <v>68</v>
      </c>
      <c r="K351" s="21">
        <f t="shared" si="9"/>
        <v>34.180939743470198</v>
      </c>
    </row>
    <row r="352" spans="1:11" x14ac:dyDescent="0.25">
      <c r="A352" s="16" t="s">
        <v>184</v>
      </c>
      <c r="B352" s="16" t="s">
        <v>227</v>
      </c>
      <c r="C352" s="16" t="s">
        <v>186</v>
      </c>
      <c r="D352" s="16" t="s">
        <v>187</v>
      </c>
      <c r="E352" s="16" t="s">
        <v>187</v>
      </c>
      <c r="F352" s="16" t="s">
        <v>201</v>
      </c>
      <c r="G352" s="16" t="s">
        <v>188</v>
      </c>
      <c r="H352" s="16" t="s">
        <v>189</v>
      </c>
      <c r="I352" s="16">
        <v>0.28531862145644443</v>
      </c>
      <c r="J352" s="16">
        <v>7</v>
      </c>
      <c r="K352" s="21">
        <f t="shared" si="9"/>
        <v>40.759803065206341</v>
      </c>
    </row>
    <row r="353" spans="1:11" x14ac:dyDescent="0.25">
      <c r="A353" s="16" t="s">
        <v>184</v>
      </c>
      <c r="B353" s="16" t="s">
        <v>227</v>
      </c>
      <c r="C353" s="16" t="s">
        <v>186</v>
      </c>
      <c r="D353" s="16" t="s">
        <v>187</v>
      </c>
      <c r="E353" s="16" t="s">
        <v>187</v>
      </c>
      <c r="F353" s="16" t="s">
        <v>188</v>
      </c>
      <c r="G353" s="16" t="s">
        <v>201</v>
      </c>
      <c r="H353" s="16" t="s">
        <v>190</v>
      </c>
      <c r="I353" s="16">
        <v>4.335072486050999E-2</v>
      </c>
      <c r="J353" s="16">
        <v>3</v>
      </c>
      <c r="K353" s="21">
        <f t="shared" si="9"/>
        <v>14.450241620169995</v>
      </c>
    </row>
    <row r="354" spans="1:11" x14ac:dyDescent="0.25">
      <c r="A354" s="16" t="s">
        <v>184</v>
      </c>
      <c r="B354" s="16" t="s">
        <v>227</v>
      </c>
      <c r="C354" s="16" t="s">
        <v>186</v>
      </c>
      <c r="D354" s="16" t="s">
        <v>187</v>
      </c>
      <c r="E354" s="16" t="s">
        <v>187</v>
      </c>
      <c r="F354" s="16" t="s">
        <v>188</v>
      </c>
      <c r="G354" s="16" t="s">
        <v>188</v>
      </c>
      <c r="H354" s="16" t="s">
        <v>189</v>
      </c>
      <c r="I354" s="16">
        <v>18.5377516326643</v>
      </c>
      <c r="J354" s="16">
        <v>550</v>
      </c>
      <c r="K354" s="21">
        <f t="shared" si="9"/>
        <v>33.705002968480542</v>
      </c>
    </row>
    <row r="355" spans="1:11" x14ac:dyDescent="0.25">
      <c r="A355" s="16" t="s">
        <v>184</v>
      </c>
      <c r="B355" s="16" t="s">
        <v>227</v>
      </c>
      <c r="C355" s="16" t="s">
        <v>186</v>
      </c>
      <c r="D355" s="16" t="s">
        <v>187</v>
      </c>
      <c r="E355" s="16" t="s">
        <v>187</v>
      </c>
      <c r="F355" s="16" t="s">
        <v>202</v>
      </c>
      <c r="G355" s="16" t="s">
        <v>201</v>
      </c>
      <c r="H355" s="16" t="s">
        <v>190</v>
      </c>
      <c r="I355" s="16">
        <v>4.1415975012701209E-2</v>
      </c>
      <c r="J355" s="16">
        <v>1</v>
      </c>
      <c r="K355" s="21">
        <f t="shared" si="9"/>
        <v>41.41597501270121</v>
      </c>
    </row>
    <row r="356" spans="1:11" x14ac:dyDescent="0.25">
      <c r="A356" s="16" t="s">
        <v>184</v>
      </c>
      <c r="B356" s="16" t="s">
        <v>227</v>
      </c>
      <c r="C356" s="16" t="s">
        <v>186</v>
      </c>
      <c r="D356" s="16" t="s">
        <v>187</v>
      </c>
      <c r="E356" s="16" t="s">
        <v>187</v>
      </c>
      <c r="F356" s="16" t="s">
        <v>202</v>
      </c>
      <c r="G356" s="16" t="s">
        <v>202</v>
      </c>
      <c r="H356" s="16" t="s">
        <v>190</v>
      </c>
      <c r="I356" s="16">
        <v>2.8358116557133252E-2</v>
      </c>
      <c r="J356" s="16">
        <v>1</v>
      </c>
      <c r="K356" s="21">
        <f t="shared" si="9"/>
        <v>28.358116557133251</v>
      </c>
    </row>
    <row r="357" spans="1:11" x14ac:dyDescent="0.25">
      <c r="A357" s="16" t="s">
        <v>184</v>
      </c>
      <c r="B357" s="16" t="s">
        <v>227</v>
      </c>
      <c r="C357" s="16" t="s">
        <v>191</v>
      </c>
      <c r="D357" s="16" t="s">
        <v>187</v>
      </c>
      <c r="E357" s="16" t="s">
        <v>187</v>
      </c>
      <c r="F357" s="16" t="s">
        <v>201</v>
      </c>
      <c r="G357" s="16" t="s">
        <v>201</v>
      </c>
      <c r="H357" s="16" t="s">
        <v>190</v>
      </c>
      <c r="I357" s="16">
        <v>5.9361681873997147</v>
      </c>
      <c r="J357" s="16">
        <v>170</v>
      </c>
      <c r="K357" s="21">
        <f t="shared" si="9"/>
        <v>34.918636396468912</v>
      </c>
    </row>
    <row r="358" spans="1:11" x14ac:dyDescent="0.25">
      <c r="A358" s="16" t="s">
        <v>184</v>
      </c>
      <c r="B358" s="16" t="s">
        <v>227</v>
      </c>
      <c r="C358" s="16" t="s">
        <v>191</v>
      </c>
      <c r="D358" s="16" t="s">
        <v>187</v>
      </c>
      <c r="E358" s="16" t="s">
        <v>187</v>
      </c>
      <c r="F358" s="16" t="s">
        <v>201</v>
      </c>
      <c r="G358" s="16" t="s">
        <v>188</v>
      </c>
      <c r="H358" s="16" t="s">
        <v>189</v>
      </c>
      <c r="I358" s="16">
        <v>0.74214655126585827</v>
      </c>
      <c r="J358" s="16">
        <v>22</v>
      </c>
      <c r="K358" s="21">
        <f t="shared" si="9"/>
        <v>33.7339341484481</v>
      </c>
    </row>
    <row r="359" spans="1:11" x14ac:dyDescent="0.25">
      <c r="A359" s="16" t="s">
        <v>184</v>
      </c>
      <c r="B359" s="16" t="s">
        <v>227</v>
      </c>
      <c r="C359" s="16" t="s">
        <v>191</v>
      </c>
      <c r="D359" s="16" t="s">
        <v>187</v>
      </c>
      <c r="E359" s="16" t="s">
        <v>187</v>
      </c>
      <c r="F359" s="16" t="s">
        <v>201</v>
      </c>
      <c r="G359" s="16" t="s">
        <v>202</v>
      </c>
      <c r="H359" s="16" t="s">
        <v>190</v>
      </c>
      <c r="I359" s="16">
        <v>0.11949066101835218</v>
      </c>
      <c r="J359" s="16">
        <v>4</v>
      </c>
      <c r="K359" s="21">
        <f t="shared" si="9"/>
        <v>29.872665254588046</v>
      </c>
    </row>
    <row r="360" spans="1:11" x14ac:dyDescent="0.25">
      <c r="A360" s="16" t="s">
        <v>184</v>
      </c>
      <c r="B360" s="16" t="s">
        <v>227</v>
      </c>
      <c r="C360" s="16" t="s">
        <v>191</v>
      </c>
      <c r="D360" s="16" t="s">
        <v>187</v>
      </c>
      <c r="E360" s="16" t="s">
        <v>187</v>
      </c>
      <c r="F360" s="16" t="s">
        <v>201</v>
      </c>
      <c r="G360" s="16" t="s">
        <v>214</v>
      </c>
      <c r="H360" s="16" t="s">
        <v>190</v>
      </c>
      <c r="I360" s="16">
        <v>8.8265070617069008E-2</v>
      </c>
      <c r="J360" s="16">
        <v>3</v>
      </c>
      <c r="K360" s="21">
        <f t="shared" si="9"/>
        <v>29.421690205689671</v>
      </c>
    </row>
    <row r="361" spans="1:11" x14ac:dyDescent="0.25">
      <c r="A361" s="16" t="s">
        <v>184</v>
      </c>
      <c r="B361" s="16" t="s">
        <v>227</v>
      </c>
      <c r="C361" s="16" t="s">
        <v>191</v>
      </c>
      <c r="D361" s="16" t="s">
        <v>187</v>
      </c>
      <c r="E361" s="16" t="s">
        <v>187</v>
      </c>
      <c r="F361" s="16" t="s">
        <v>188</v>
      </c>
      <c r="G361" s="16" t="s">
        <v>201</v>
      </c>
      <c r="H361" s="16" t="s">
        <v>190</v>
      </c>
      <c r="I361" s="16">
        <v>0.24240051319798372</v>
      </c>
      <c r="J361" s="16">
        <v>8</v>
      </c>
      <c r="K361" s="21">
        <f t="shared" si="9"/>
        <v>30.300064149747964</v>
      </c>
    </row>
    <row r="362" spans="1:11" x14ac:dyDescent="0.25">
      <c r="A362" s="16" t="s">
        <v>184</v>
      </c>
      <c r="B362" s="16" t="s">
        <v>227</v>
      </c>
      <c r="C362" s="16" t="s">
        <v>191</v>
      </c>
      <c r="D362" s="16" t="s">
        <v>187</v>
      </c>
      <c r="E362" s="16" t="s">
        <v>187</v>
      </c>
      <c r="F362" s="16" t="s">
        <v>188</v>
      </c>
      <c r="G362" s="16" t="s">
        <v>188</v>
      </c>
      <c r="H362" s="16" t="s">
        <v>189</v>
      </c>
      <c r="I362" s="16">
        <v>50.02844059866878</v>
      </c>
      <c r="J362" s="16">
        <v>1531</v>
      </c>
      <c r="K362" s="21">
        <f t="shared" si="9"/>
        <v>32.676969692141597</v>
      </c>
    </row>
    <row r="363" spans="1:11" x14ac:dyDescent="0.25">
      <c r="A363" s="16" t="s">
        <v>184</v>
      </c>
      <c r="B363" s="16" t="s">
        <v>227</v>
      </c>
      <c r="C363" s="16" t="s">
        <v>191</v>
      </c>
      <c r="D363" s="16" t="s">
        <v>187</v>
      </c>
      <c r="E363" s="16" t="s">
        <v>187</v>
      </c>
      <c r="F363" s="16" t="s">
        <v>202</v>
      </c>
      <c r="G363" s="16" t="s">
        <v>201</v>
      </c>
      <c r="H363" s="16" t="s">
        <v>190</v>
      </c>
      <c r="I363" s="16">
        <v>0.29479657494000033</v>
      </c>
      <c r="J363" s="16">
        <v>7</v>
      </c>
      <c r="K363" s="21">
        <f t="shared" si="9"/>
        <v>42.11379642000005</v>
      </c>
    </row>
    <row r="364" spans="1:11" x14ac:dyDescent="0.25">
      <c r="A364" s="16" t="s">
        <v>184</v>
      </c>
      <c r="B364" s="16" t="s">
        <v>227</v>
      </c>
      <c r="C364" s="16" t="s">
        <v>191</v>
      </c>
      <c r="D364" s="16" t="s">
        <v>187</v>
      </c>
      <c r="E364" s="16" t="s">
        <v>187</v>
      </c>
      <c r="F364" s="16" t="s">
        <v>202</v>
      </c>
      <c r="G364" s="16" t="s">
        <v>202</v>
      </c>
      <c r="H364" s="16" t="s">
        <v>190</v>
      </c>
      <c r="I364" s="16">
        <v>0.13806114138905143</v>
      </c>
      <c r="J364" s="16">
        <v>3</v>
      </c>
      <c r="K364" s="21">
        <f t="shared" si="9"/>
        <v>46.020380463017148</v>
      </c>
    </row>
    <row r="365" spans="1:11" x14ac:dyDescent="0.25">
      <c r="A365" s="16" t="s">
        <v>184</v>
      </c>
      <c r="B365" s="16" t="s">
        <v>227</v>
      </c>
      <c r="C365" s="16" t="s">
        <v>191</v>
      </c>
      <c r="D365" s="16" t="s">
        <v>187</v>
      </c>
      <c r="E365" s="16" t="s">
        <v>187</v>
      </c>
      <c r="F365" s="16" t="s">
        <v>202</v>
      </c>
      <c r="G365" s="16" t="s">
        <v>214</v>
      </c>
      <c r="H365" s="16" t="s">
        <v>190</v>
      </c>
      <c r="I365" s="16">
        <v>6.7423388247886712E-2</v>
      </c>
      <c r="J365" s="16">
        <v>2</v>
      </c>
      <c r="K365" s="21">
        <f t="shared" si="9"/>
        <v>33.711694123943353</v>
      </c>
    </row>
    <row r="366" spans="1:11" x14ac:dyDescent="0.25">
      <c r="A366" s="16" t="s">
        <v>184</v>
      </c>
      <c r="B366" s="16" t="s">
        <v>227</v>
      </c>
      <c r="C366" s="16" t="s">
        <v>191</v>
      </c>
      <c r="D366" s="16" t="s">
        <v>187</v>
      </c>
      <c r="E366" s="16" t="s">
        <v>187</v>
      </c>
      <c r="F366" s="16" t="s">
        <v>214</v>
      </c>
      <c r="G366" s="16" t="s">
        <v>202</v>
      </c>
      <c r="H366" s="16" t="s">
        <v>190</v>
      </c>
      <c r="I366" s="16">
        <v>0.3148841969872721</v>
      </c>
      <c r="J366" s="16">
        <v>10</v>
      </c>
      <c r="K366" s="21">
        <f t="shared" si="9"/>
        <v>31.488419698727213</v>
      </c>
    </row>
    <row r="367" spans="1:11" x14ac:dyDescent="0.25">
      <c r="A367" s="16" t="s">
        <v>184</v>
      </c>
      <c r="B367" s="16" t="s">
        <v>227</v>
      </c>
      <c r="C367" s="16" t="s">
        <v>191</v>
      </c>
      <c r="D367" s="16" t="s">
        <v>187</v>
      </c>
      <c r="E367" s="16" t="s">
        <v>187</v>
      </c>
      <c r="F367" s="16" t="s">
        <v>214</v>
      </c>
      <c r="G367" s="16" t="s">
        <v>214</v>
      </c>
      <c r="H367" s="16" t="s">
        <v>190</v>
      </c>
      <c r="I367" s="16">
        <v>3.840459795167641E-2</v>
      </c>
      <c r="J367" s="16">
        <v>1</v>
      </c>
      <c r="K367" s="21">
        <f t="shared" si="9"/>
        <v>38.404597951676408</v>
      </c>
    </row>
    <row r="368" spans="1:11" x14ac:dyDescent="0.25">
      <c r="A368" s="16" t="s">
        <v>184</v>
      </c>
      <c r="B368" s="16" t="s">
        <v>227</v>
      </c>
      <c r="C368" s="16" t="s">
        <v>193</v>
      </c>
      <c r="D368" s="16" t="s">
        <v>194</v>
      </c>
      <c r="E368" s="16" t="s">
        <v>192</v>
      </c>
      <c r="F368" s="17" t="s">
        <v>188</v>
      </c>
      <c r="G368" s="17" t="s">
        <v>188</v>
      </c>
      <c r="H368" s="16" t="s">
        <v>189</v>
      </c>
      <c r="I368" s="16">
        <v>25.233196238398175</v>
      </c>
      <c r="J368" s="16">
        <v>999</v>
      </c>
      <c r="K368" s="21">
        <f t="shared" si="9"/>
        <v>25.258454693091267</v>
      </c>
    </row>
    <row r="369" spans="1:11" x14ac:dyDescent="0.25">
      <c r="A369" s="16" t="s">
        <v>184</v>
      </c>
      <c r="B369" s="16" t="s">
        <v>227</v>
      </c>
      <c r="C369" s="16" t="s">
        <v>195</v>
      </c>
      <c r="D369" s="16" t="s">
        <v>195</v>
      </c>
      <c r="E369" s="16" t="s">
        <v>192</v>
      </c>
      <c r="F369" s="16" t="s">
        <v>188</v>
      </c>
      <c r="G369" s="16" t="s">
        <v>188</v>
      </c>
      <c r="H369" s="16" t="s">
        <v>189</v>
      </c>
      <c r="I369" s="16">
        <v>7.9162618259432924E-2</v>
      </c>
      <c r="J369" s="16">
        <v>3</v>
      </c>
      <c r="K369" s="21">
        <f t="shared" si="9"/>
        <v>26.387539419810977</v>
      </c>
    </row>
    <row r="370" spans="1:11" x14ac:dyDescent="0.25">
      <c r="A370" s="16" t="s">
        <v>184</v>
      </c>
      <c r="B370" s="16" t="s">
        <v>227</v>
      </c>
      <c r="C370" s="16" t="s">
        <v>196</v>
      </c>
      <c r="D370" s="16" t="s">
        <v>195</v>
      </c>
      <c r="E370" s="16" t="s">
        <v>192</v>
      </c>
      <c r="F370" s="16" t="s">
        <v>188</v>
      </c>
      <c r="G370" s="16" t="s">
        <v>188</v>
      </c>
      <c r="H370" s="16" t="s">
        <v>189</v>
      </c>
      <c r="I370" s="16">
        <v>0.45580115163695067</v>
      </c>
      <c r="J370" s="16">
        <v>22</v>
      </c>
      <c r="K370" s="21">
        <f t="shared" si="9"/>
        <v>20.718234165315941</v>
      </c>
    </row>
    <row r="371" spans="1:11" x14ac:dyDescent="0.25">
      <c r="A371" s="16" t="s">
        <v>184</v>
      </c>
      <c r="B371" s="16" t="s">
        <v>227</v>
      </c>
      <c r="C371" s="16" t="s">
        <v>204</v>
      </c>
      <c r="D371" s="16" t="s">
        <v>187</v>
      </c>
      <c r="E371" s="16" t="s">
        <v>187</v>
      </c>
      <c r="F371" s="16" t="s">
        <v>201</v>
      </c>
      <c r="G371" s="16" t="s">
        <v>201</v>
      </c>
      <c r="H371" s="16" t="s">
        <v>190</v>
      </c>
      <c r="I371" s="16">
        <v>1.3800341535267824</v>
      </c>
      <c r="J371" s="16">
        <v>39</v>
      </c>
      <c r="K371" s="21">
        <f t="shared" si="9"/>
        <v>35.385491116071343</v>
      </c>
    </row>
    <row r="372" spans="1:11" x14ac:dyDescent="0.25">
      <c r="A372" s="16" t="s">
        <v>184</v>
      </c>
      <c r="B372" s="16" t="s">
        <v>227</v>
      </c>
      <c r="C372" s="16" t="s">
        <v>204</v>
      </c>
      <c r="D372" s="16" t="s">
        <v>187</v>
      </c>
      <c r="E372" s="16" t="s">
        <v>187</v>
      </c>
      <c r="F372" s="16" t="s">
        <v>201</v>
      </c>
      <c r="G372" s="16" t="s">
        <v>188</v>
      </c>
      <c r="H372" s="16" t="s">
        <v>189</v>
      </c>
      <c r="I372" s="16">
        <v>0.18387518576443698</v>
      </c>
      <c r="J372" s="16">
        <v>6</v>
      </c>
      <c r="K372" s="21">
        <f t="shared" si="9"/>
        <v>30.64586429407283</v>
      </c>
    </row>
    <row r="373" spans="1:11" x14ac:dyDescent="0.25">
      <c r="A373" s="16" t="s">
        <v>184</v>
      </c>
      <c r="B373" s="16" t="s">
        <v>227</v>
      </c>
      <c r="C373" s="16" t="s">
        <v>204</v>
      </c>
      <c r="D373" s="16" t="s">
        <v>187</v>
      </c>
      <c r="E373" s="16" t="s">
        <v>187</v>
      </c>
      <c r="F373" s="16" t="s">
        <v>201</v>
      </c>
      <c r="G373" s="16" t="s">
        <v>202</v>
      </c>
      <c r="H373" s="16" t="s">
        <v>190</v>
      </c>
      <c r="I373" s="16">
        <v>4.0614891405734779E-2</v>
      </c>
      <c r="J373" s="16">
        <v>1</v>
      </c>
      <c r="K373" s="21">
        <f t="shared" si="9"/>
        <v>40.614891405734781</v>
      </c>
    </row>
    <row r="374" spans="1:11" x14ac:dyDescent="0.25">
      <c r="A374" s="16" t="s">
        <v>184</v>
      </c>
      <c r="B374" s="16" t="s">
        <v>227</v>
      </c>
      <c r="C374" s="16" t="s">
        <v>204</v>
      </c>
      <c r="D374" s="16" t="s">
        <v>187</v>
      </c>
      <c r="E374" s="16" t="s">
        <v>187</v>
      </c>
      <c r="F374" s="16" t="s">
        <v>188</v>
      </c>
      <c r="G374" s="16" t="s">
        <v>201</v>
      </c>
      <c r="H374" s="16" t="s">
        <v>190</v>
      </c>
      <c r="I374" s="16">
        <v>8.172854906876402E-2</v>
      </c>
      <c r="J374" s="16">
        <v>2</v>
      </c>
      <c r="K374" s="21">
        <f t="shared" si="9"/>
        <v>40.864274534382012</v>
      </c>
    </row>
    <row r="375" spans="1:11" x14ac:dyDescent="0.25">
      <c r="A375" s="16" t="s">
        <v>184</v>
      </c>
      <c r="B375" s="16" t="s">
        <v>227</v>
      </c>
      <c r="C375" s="16" t="s">
        <v>204</v>
      </c>
      <c r="D375" s="16" t="s">
        <v>187</v>
      </c>
      <c r="E375" s="16" t="s">
        <v>187</v>
      </c>
      <c r="F375" s="16" t="s">
        <v>188</v>
      </c>
      <c r="G375" s="16" t="s">
        <v>188</v>
      </c>
      <c r="H375" s="16" t="s">
        <v>189</v>
      </c>
      <c r="I375" s="16">
        <v>4.6612274237465092</v>
      </c>
      <c r="J375" s="16">
        <v>137</v>
      </c>
      <c r="K375" s="21">
        <f t="shared" si="9"/>
        <v>34.023557837565761</v>
      </c>
    </row>
    <row r="376" spans="1:11" x14ac:dyDescent="0.25">
      <c r="A376" s="16" t="s">
        <v>184</v>
      </c>
      <c r="B376" s="16" t="s">
        <v>227</v>
      </c>
      <c r="C376" s="16" t="s">
        <v>204</v>
      </c>
      <c r="D376" s="16" t="s">
        <v>187</v>
      </c>
      <c r="E376" s="16" t="s">
        <v>187</v>
      </c>
      <c r="F376" s="16" t="s">
        <v>202</v>
      </c>
      <c r="G376" s="16" t="s">
        <v>201</v>
      </c>
      <c r="H376" s="16" t="s">
        <v>190</v>
      </c>
      <c r="I376" s="16">
        <v>4.4071323455840208E-2</v>
      </c>
      <c r="J376" s="16">
        <v>1</v>
      </c>
      <c r="K376" s="21">
        <f t="shared" si="9"/>
        <v>44.071323455840208</v>
      </c>
    </row>
    <row r="377" spans="1:11" x14ac:dyDescent="0.25">
      <c r="A377" s="16" t="s">
        <v>184</v>
      </c>
      <c r="B377" s="16" t="s">
        <v>227</v>
      </c>
      <c r="C377" s="16" t="s">
        <v>204</v>
      </c>
      <c r="D377" s="16" t="s">
        <v>187</v>
      </c>
      <c r="E377" s="16" t="s">
        <v>187</v>
      </c>
      <c r="F377" s="16" t="s">
        <v>202</v>
      </c>
      <c r="G377" s="16" t="s">
        <v>202</v>
      </c>
      <c r="H377" s="16" t="s">
        <v>190</v>
      </c>
      <c r="I377" s="16">
        <v>7.7081147934044886E-2</v>
      </c>
      <c r="J377" s="16">
        <v>2</v>
      </c>
      <c r="K377" s="21">
        <f t="shared" si="9"/>
        <v>38.540573967022446</v>
      </c>
    </row>
    <row r="378" spans="1:11" x14ac:dyDescent="0.25">
      <c r="A378" s="16" t="s">
        <v>184</v>
      </c>
      <c r="B378" s="16" t="s">
        <v>227</v>
      </c>
      <c r="C378" s="16" t="s">
        <v>204</v>
      </c>
      <c r="D378" s="16" t="s">
        <v>187</v>
      </c>
      <c r="E378" s="16" t="s">
        <v>187</v>
      </c>
      <c r="F378" s="16" t="s">
        <v>214</v>
      </c>
      <c r="G378" s="16" t="s">
        <v>202</v>
      </c>
      <c r="H378" s="16" t="s">
        <v>190</v>
      </c>
      <c r="I378" s="16">
        <v>3.5740212117309662E-2</v>
      </c>
      <c r="J378" s="16">
        <v>1</v>
      </c>
      <c r="K378" s="21">
        <f t="shared" si="9"/>
        <v>35.74021211730966</v>
      </c>
    </row>
    <row r="379" spans="1:11" x14ac:dyDescent="0.25">
      <c r="A379" s="16" t="s">
        <v>184</v>
      </c>
      <c r="B379" s="16" t="s">
        <v>227</v>
      </c>
      <c r="C379" s="16" t="s">
        <v>194</v>
      </c>
      <c r="D379" s="16" t="s">
        <v>194</v>
      </c>
      <c r="E379" s="16" t="s">
        <v>192</v>
      </c>
      <c r="F379" s="17" t="s">
        <v>188</v>
      </c>
      <c r="G379" s="17" t="s">
        <v>188</v>
      </c>
      <c r="H379" s="16" t="s">
        <v>189</v>
      </c>
      <c r="I379" s="16">
        <v>10.858769801037408</v>
      </c>
      <c r="J379" s="16">
        <v>620</v>
      </c>
      <c r="K379" s="21">
        <f t="shared" si="9"/>
        <v>17.514144840382915</v>
      </c>
    </row>
    <row r="380" spans="1:11" x14ac:dyDescent="0.25">
      <c r="A380" s="16" t="s">
        <v>184</v>
      </c>
      <c r="B380" s="16" t="s">
        <v>228</v>
      </c>
      <c r="C380" s="16" t="s">
        <v>186</v>
      </c>
      <c r="D380" s="16" t="s">
        <v>187</v>
      </c>
      <c r="E380" s="16" t="s">
        <v>187</v>
      </c>
      <c r="F380" s="16" t="s">
        <v>188</v>
      </c>
      <c r="G380" s="16" t="s">
        <v>188</v>
      </c>
      <c r="H380" s="16" t="s">
        <v>189</v>
      </c>
      <c r="I380" s="16">
        <v>19.305231748389655</v>
      </c>
      <c r="J380" s="16">
        <v>699</v>
      </c>
      <c r="K380" s="21">
        <f t="shared" si="9"/>
        <v>27.618357293833554</v>
      </c>
    </row>
    <row r="381" spans="1:11" x14ac:dyDescent="0.25">
      <c r="A381" s="16" t="s">
        <v>184</v>
      </c>
      <c r="B381" s="16" t="s">
        <v>228</v>
      </c>
      <c r="C381" s="16" t="s">
        <v>191</v>
      </c>
      <c r="D381" s="16" t="s">
        <v>187</v>
      </c>
      <c r="E381" s="16" t="s">
        <v>187</v>
      </c>
      <c r="F381" s="16" t="s">
        <v>188</v>
      </c>
      <c r="G381" s="16" t="s">
        <v>188</v>
      </c>
      <c r="H381" s="16" t="s">
        <v>189</v>
      </c>
      <c r="I381" s="16">
        <v>151.05728088637005</v>
      </c>
      <c r="J381" s="16">
        <v>5722</v>
      </c>
      <c r="K381" s="21">
        <f t="shared" si="9"/>
        <v>26.39938498538449</v>
      </c>
    </row>
    <row r="382" spans="1:11" x14ac:dyDescent="0.25">
      <c r="A382" s="16" t="s">
        <v>184</v>
      </c>
      <c r="B382" s="16" t="s">
        <v>228</v>
      </c>
      <c r="C382" s="16" t="s">
        <v>193</v>
      </c>
      <c r="D382" s="16" t="s">
        <v>194</v>
      </c>
      <c r="E382" s="16" t="s">
        <v>192</v>
      </c>
      <c r="F382" s="17" t="s">
        <v>188</v>
      </c>
      <c r="G382" s="17" t="s">
        <v>188</v>
      </c>
      <c r="H382" s="16" t="s">
        <v>189</v>
      </c>
      <c r="I382" s="16">
        <v>41.813216279126692</v>
      </c>
      <c r="J382" s="16">
        <v>2111</v>
      </c>
      <c r="K382" s="21">
        <f t="shared" si="9"/>
        <v>19.807302832366979</v>
      </c>
    </row>
    <row r="383" spans="1:11" x14ac:dyDescent="0.25">
      <c r="A383" s="16" t="s">
        <v>184</v>
      </c>
      <c r="B383" s="16" t="s">
        <v>228</v>
      </c>
      <c r="C383" s="16" t="s">
        <v>195</v>
      </c>
      <c r="D383" s="16" t="s">
        <v>195</v>
      </c>
      <c r="E383" s="16" t="s">
        <v>192</v>
      </c>
      <c r="F383" s="16" t="s">
        <v>188</v>
      </c>
      <c r="G383" s="16" t="s">
        <v>188</v>
      </c>
      <c r="H383" s="16" t="s">
        <v>189</v>
      </c>
      <c r="I383" s="16">
        <v>8.565214363337012E-2</v>
      </c>
      <c r="J383" s="16">
        <v>4</v>
      </c>
      <c r="K383" s="21">
        <f t="shared" si="9"/>
        <v>21.413035908342529</v>
      </c>
    </row>
    <row r="384" spans="1:11" x14ac:dyDescent="0.25">
      <c r="A384" s="16" t="s">
        <v>184</v>
      </c>
      <c r="B384" s="16" t="s">
        <v>228</v>
      </c>
      <c r="C384" s="16" t="s">
        <v>196</v>
      </c>
      <c r="D384" s="16" t="s">
        <v>195</v>
      </c>
      <c r="E384" s="16" t="s">
        <v>192</v>
      </c>
      <c r="F384" s="16" t="s">
        <v>188</v>
      </c>
      <c r="G384" s="16" t="s">
        <v>188</v>
      </c>
      <c r="H384" s="16" t="s">
        <v>189</v>
      </c>
      <c r="I384" s="16">
        <v>2.622567423924099</v>
      </c>
      <c r="J384" s="16">
        <v>116</v>
      </c>
      <c r="K384" s="21">
        <f t="shared" si="9"/>
        <v>22.608339861414645</v>
      </c>
    </row>
    <row r="385" spans="1:11" x14ac:dyDescent="0.25">
      <c r="A385" s="16" t="s">
        <v>184</v>
      </c>
      <c r="B385" s="16" t="s">
        <v>228</v>
      </c>
      <c r="C385" s="16" t="s">
        <v>198</v>
      </c>
      <c r="D385" s="16" t="s">
        <v>195</v>
      </c>
      <c r="E385" s="16" t="s">
        <v>192</v>
      </c>
      <c r="F385" s="16" t="s">
        <v>188</v>
      </c>
      <c r="G385" s="16" t="s">
        <v>188</v>
      </c>
      <c r="H385" s="16" t="s">
        <v>189</v>
      </c>
      <c r="I385" s="16">
        <v>1.3011511298786096E-2</v>
      </c>
      <c r="J385" s="16">
        <v>1</v>
      </c>
      <c r="K385" s="21">
        <f t="shared" si="9"/>
        <v>13.011511298786097</v>
      </c>
    </row>
    <row r="386" spans="1:11" x14ac:dyDescent="0.25">
      <c r="A386" s="16" t="s">
        <v>184</v>
      </c>
      <c r="B386" s="16" t="s">
        <v>228</v>
      </c>
      <c r="C386" s="16" t="s">
        <v>194</v>
      </c>
      <c r="D386" s="16" t="s">
        <v>194</v>
      </c>
      <c r="E386" s="16" t="s">
        <v>192</v>
      </c>
      <c r="F386" s="17" t="s">
        <v>188</v>
      </c>
      <c r="G386" s="17" t="s">
        <v>188</v>
      </c>
      <c r="H386" s="16" t="s">
        <v>189</v>
      </c>
      <c r="I386" s="16">
        <v>3.4899316752944247</v>
      </c>
      <c r="J386" s="16">
        <v>167</v>
      </c>
      <c r="K386" s="21">
        <f t="shared" si="9"/>
        <v>20.897794462840867</v>
      </c>
    </row>
    <row r="387" spans="1:11" x14ac:dyDescent="0.25">
      <c r="A387" s="16" t="s">
        <v>184</v>
      </c>
      <c r="B387" s="16" t="s">
        <v>229</v>
      </c>
      <c r="C387" s="16" t="s">
        <v>203</v>
      </c>
      <c r="D387" s="16" t="s">
        <v>187</v>
      </c>
      <c r="E387" s="16" t="s">
        <v>187</v>
      </c>
      <c r="F387" s="16" t="s">
        <v>214</v>
      </c>
      <c r="G387" s="16" t="s">
        <v>214</v>
      </c>
      <c r="H387" s="16" t="s">
        <v>190</v>
      </c>
      <c r="I387" s="16">
        <v>4.9674693145881244E-2</v>
      </c>
      <c r="J387" s="16">
        <v>1</v>
      </c>
      <c r="K387" s="21">
        <f t="shared" si="9"/>
        <v>49.674693145881243</v>
      </c>
    </row>
    <row r="388" spans="1:11" x14ac:dyDescent="0.25">
      <c r="A388" s="16" t="s">
        <v>184</v>
      </c>
      <c r="B388" s="16" t="s">
        <v>230</v>
      </c>
      <c r="C388" s="16" t="s">
        <v>186</v>
      </c>
      <c r="D388" s="16" t="s">
        <v>187</v>
      </c>
      <c r="E388" s="16" t="s">
        <v>187</v>
      </c>
      <c r="F388" s="16" t="s">
        <v>201</v>
      </c>
      <c r="G388" s="16" t="s">
        <v>201</v>
      </c>
      <c r="H388" s="16" t="s">
        <v>190</v>
      </c>
      <c r="I388" s="16">
        <v>0.33804144960610144</v>
      </c>
      <c r="J388" s="16">
        <v>10</v>
      </c>
      <c r="K388" s="21">
        <f t="shared" si="9"/>
        <v>33.804144960610138</v>
      </c>
    </row>
    <row r="389" spans="1:11" x14ac:dyDescent="0.25">
      <c r="A389" s="16" t="s">
        <v>184</v>
      </c>
      <c r="B389" s="16" t="s">
        <v>230</v>
      </c>
      <c r="C389" s="16" t="s">
        <v>186</v>
      </c>
      <c r="D389" s="16" t="s">
        <v>187</v>
      </c>
      <c r="E389" s="16" t="s">
        <v>187</v>
      </c>
      <c r="F389" s="16" t="s">
        <v>188</v>
      </c>
      <c r="G389" s="16" t="s">
        <v>188</v>
      </c>
      <c r="H389" s="16" t="s">
        <v>189</v>
      </c>
      <c r="I389" s="16">
        <v>6.1200447144587313</v>
      </c>
      <c r="J389" s="16">
        <v>194</v>
      </c>
      <c r="K389" s="21">
        <f t="shared" si="9"/>
        <v>31.546622239477998</v>
      </c>
    </row>
    <row r="390" spans="1:11" x14ac:dyDescent="0.25">
      <c r="A390" s="16" t="s">
        <v>184</v>
      </c>
      <c r="B390" s="16" t="s">
        <v>230</v>
      </c>
      <c r="C390" s="16" t="s">
        <v>191</v>
      </c>
      <c r="D390" s="16" t="s">
        <v>187</v>
      </c>
      <c r="E390" s="16" t="s">
        <v>187</v>
      </c>
      <c r="F390" s="16" t="s">
        <v>201</v>
      </c>
      <c r="G390" s="16" t="s">
        <v>201</v>
      </c>
      <c r="H390" s="16" t="s">
        <v>190</v>
      </c>
      <c r="I390" s="16">
        <v>6.8491141769194286</v>
      </c>
      <c r="J390" s="16">
        <v>207</v>
      </c>
      <c r="K390" s="21">
        <f t="shared" si="9"/>
        <v>33.087508101060045</v>
      </c>
    </row>
    <row r="391" spans="1:11" x14ac:dyDescent="0.25">
      <c r="A391" s="16" t="s">
        <v>184</v>
      </c>
      <c r="B391" s="16" t="s">
        <v>230</v>
      </c>
      <c r="C391" s="16" t="s">
        <v>191</v>
      </c>
      <c r="D391" s="16" t="s">
        <v>187</v>
      </c>
      <c r="E391" s="16" t="s">
        <v>187</v>
      </c>
      <c r="F391" s="16" t="s">
        <v>201</v>
      </c>
      <c r="G391" s="16" t="s">
        <v>202</v>
      </c>
      <c r="H391" s="16" t="s">
        <v>190</v>
      </c>
      <c r="I391" s="16">
        <v>0.28763760745268074</v>
      </c>
      <c r="J391" s="16">
        <v>8</v>
      </c>
      <c r="K391" s="21">
        <f t="shared" ref="K391:K454" si="10">I391/J391*1000</f>
        <v>35.954700931585094</v>
      </c>
    </row>
    <row r="392" spans="1:11" x14ac:dyDescent="0.25">
      <c r="A392" s="16" t="s">
        <v>184</v>
      </c>
      <c r="B392" s="16" t="s">
        <v>230</v>
      </c>
      <c r="C392" s="16" t="s">
        <v>191</v>
      </c>
      <c r="D392" s="16" t="s">
        <v>187</v>
      </c>
      <c r="E392" s="16" t="s">
        <v>187</v>
      </c>
      <c r="F392" s="16" t="s">
        <v>188</v>
      </c>
      <c r="G392" s="16" t="s">
        <v>188</v>
      </c>
      <c r="H392" s="16" t="s">
        <v>189</v>
      </c>
      <c r="I392" s="16">
        <v>39.967689860288353</v>
      </c>
      <c r="J392" s="16">
        <v>1299</v>
      </c>
      <c r="K392" s="21">
        <f t="shared" si="10"/>
        <v>30.768044542177332</v>
      </c>
    </row>
    <row r="393" spans="1:11" x14ac:dyDescent="0.25">
      <c r="A393" s="16" t="s">
        <v>184</v>
      </c>
      <c r="B393" s="16" t="s">
        <v>230</v>
      </c>
      <c r="C393" s="16" t="s">
        <v>191</v>
      </c>
      <c r="D393" s="16" t="s">
        <v>187</v>
      </c>
      <c r="E393" s="16" t="s">
        <v>187</v>
      </c>
      <c r="F393" s="16" t="s">
        <v>202</v>
      </c>
      <c r="G393" s="16" t="s">
        <v>202</v>
      </c>
      <c r="H393" s="16" t="s">
        <v>190</v>
      </c>
      <c r="I393" s="16">
        <v>1.2428356570759285E-2</v>
      </c>
      <c r="J393" s="16">
        <v>1</v>
      </c>
      <c r="K393" s="21">
        <f t="shared" si="10"/>
        <v>12.428356570759284</v>
      </c>
    </row>
    <row r="394" spans="1:11" x14ac:dyDescent="0.25">
      <c r="A394" s="16" t="s">
        <v>184</v>
      </c>
      <c r="B394" s="16" t="s">
        <v>230</v>
      </c>
      <c r="C394" s="16" t="s">
        <v>191</v>
      </c>
      <c r="D394" s="16" t="s">
        <v>187</v>
      </c>
      <c r="E394" s="16" t="s">
        <v>187</v>
      </c>
      <c r="F394" s="16" t="s">
        <v>214</v>
      </c>
      <c r="G394" s="16" t="s">
        <v>214</v>
      </c>
      <c r="H394" s="16" t="s">
        <v>190</v>
      </c>
      <c r="I394" s="16">
        <v>0.41085908319875208</v>
      </c>
      <c r="J394" s="16">
        <v>13</v>
      </c>
      <c r="K394" s="21">
        <f t="shared" si="10"/>
        <v>31.60454486144247</v>
      </c>
    </row>
    <row r="395" spans="1:11" x14ac:dyDescent="0.25">
      <c r="A395" s="16" t="s">
        <v>184</v>
      </c>
      <c r="B395" s="16" t="s">
        <v>230</v>
      </c>
      <c r="C395" s="16" t="s">
        <v>193</v>
      </c>
      <c r="D395" s="16" t="s">
        <v>194</v>
      </c>
      <c r="E395" s="16" t="s">
        <v>192</v>
      </c>
      <c r="F395" s="17" t="s">
        <v>188</v>
      </c>
      <c r="G395" s="17" t="s">
        <v>188</v>
      </c>
      <c r="H395" s="16" t="s">
        <v>189</v>
      </c>
      <c r="I395" s="16">
        <v>11.958193739357091</v>
      </c>
      <c r="J395" s="16">
        <v>439</v>
      </c>
      <c r="K395" s="21">
        <f t="shared" si="10"/>
        <v>27.239621274161937</v>
      </c>
    </row>
    <row r="396" spans="1:11" x14ac:dyDescent="0.25">
      <c r="A396" s="16" t="s">
        <v>184</v>
      </c>
      <c r="B396" s="16" t="s">
        <v>230</v>
      </c>
      <c r="C396" s="16" t="s">
        <v>195</v>
      </c>
      <c r="D396" s="16" t="s">
        <v>195</v>
      </c>
      <c r="E396" s="16" t="s">
        <v>192</v>
      </c>
      <c r="F396" s="16" t="s">
        <v>188</v>
      </c>
      <c r="G396" s="16" t="s">
        <v>188</v>
      </c>
      <c r="H396" s="16" t="s">
        <v>189</v>
      </c>
      <c r="I396" s="16">
        <v>1.2967092517145694E-2</v>
      </c>
      <c r="J396" s="16">
        <v>1</v>
      </c>
      <c r="K396" s="21">
        <f t="shared" si="10"/>
        <v>12.967092517145694</v>
      </c>
    </row>
    <row r="397" spans="1:11" x14ac:dyDescent="0.25">
      <c r="A397" s="16" t="s">
        <v>184</v>
      </c>
      <c r="B397" s="16" t="s">
        <v>230</v>
      </c>
      <c r="C397" s="16" t="s">
        <v>196</v>
      </c>
      <c r="D397" s="16" t="s">
        <v>195</v>
      </c>
      <c r="E397" s="16" t="s">
        <v>192</v>
      </c>
      <c r="F397" s="16" t="s">
        <v>201</v>
      </c>
      <c r="G397" s="16" t="s">
        <v>202</v>
      </c>
      <c r="H397" s="16" t="s">
        <v>190</v>
      </c>
      <c r="I397" s="16">
        <v>1.6941778803083677E-2</v>
      </c>
      <c r="J397" s="16">
        <v>1</v>
      </c>
      <c r="K397" s="21">
        <f t="shared" si="10"/>
        <v>16.941778803083675</v>
      </c>
    </row>
    <row r="398" spans="1:11" x14ac:dyDescent="0.25">
      <c r="A398" s="16" t="s">
        <v>184</v>
      </c>
      <c r="B398" s="16" t="s">
        <v>230</v>
      </c>
      <c r="C398" s="16" t="s">
        <v>196</v>
      </c>
      <c r="D398" s="16" t="s">
        <v>195</v>
      </c>
      <c r="E398" s="16" t="s">
        <v>192</v>
      </c>
      <c r="F398" s="16" t="s">
        <v>188</v>
      </c>
      <c r="G398" s="16" t="s">
        <v>188</v>
      </c>
      <c r="H398" s="16" t="s">
        <v>189</v>
      </c>
      <c r="I398" s="16">
        <v>0.13208661796543775</v>
      </c>
      <c r="J398" s="16">
        <v>9</v>
      </c>
      <c r="K398" s="21">
        <f t="shared" si="10"/>
        <v>14.676290885048639</v>
      </c>
    </row>
    <row r="399" spans="1:11" x14ac:dyDescent="0.25">
      <c r="A399" s="16" t="s">
        <v>184</v>
      </c>
      <c r="B399" s="16" t="s">
        <v>230</v>
      </c>
      <c r="C399" s="16" t="s">
        <v>196</v>
      </c>
      <c r="D399" s="16" t="s">
        <v>195</v>
      </c>
      <c r="E399" s="16" t="s">
        <v>192</v>
      </c>
      <c r="F399" s="16" t="s">
        <v>214</v>
      </c>
      <c r="G399" s="16" t="s">
        <v>214</v>
      </c>
      <c r="H399" s="16" t="s">
        <v>190</v>
      </c>
      <c r="I399" s="16">
        <v>8.0305367717627432E-2</v>
      </c>
      <c r="J399" s="16">
        <v>4</v>
      </c>
      <c r="K399" s="21">
        <f t="shared" si="10"/>
        <v>20.076341929406858</v>
      </c>
    </row>
    <row r="400" spans="1:11" x14ac:dyDescent="0.25">
      <c r="A400" s="16" t="s">
        <v>184</v>
      </c>
      <c r="B400" s="16" t="s">
        <v>230</v>
      </c>
      <c r="C400" s="16" t="s">
        <v>194</v>
      </c>
      <c r="D400" s="16" t="s">
        <v>194</v>
      </c>
      <c r="E400" s="16" t="s">
        <v>192</v>
      </c>
      <c r="F400" s="17" t="s">
        <v>188</v>
      </c>
      <c r="G400" s="17" t="s">
        <v>188</v>
      </c>
      <c r="H400" s="16" t="s">
        <v>189</v>
      </c>
      <c r="I400" s="16">
        <v>7.7665726244397515</v>
      </c>
      <c r="J400" s="16">
        <v>480</v>
      </c>
      <c r="K400" s="21">
        <f t="shared" si="10"/>
        <v>16.180359634249481</v>
      </c>
    </row>
    <row r="401" spans="1:11" x14ac:dyDescent="0.25">
      <c r="A401" s="16" t="s">
        <v>184</v>
      </c>
      <c r="B401" s="16" t="s">
        <v>231</v>
      </c>
      <c r="C401" s="16" t="s">
        <v>203</v>
      </c>
      <c r="D401" s="16" t="s">
        <v>187</v>
      </c>
      <c r="E401" s="16" t="s">
        <v>187</v>
      </c>
      <c r="F401" s="16" t="s">
        <v>201</v>
      </c>
      <c r="G401" s="16" t="s">
        <v>213</v>
      </c>
      <c r="H401" s="16" t="s">
        <v>190</v>
      </c>
      <c r="I401" s="16">
        <v>0.50401719370608433</v>
      </c>
      <c r="J401" s="16">
        <v>6</v>
      </c>
      <c r="K401" s="21">
        <f t="shared" si="10"/>
        <v>84.002865617680726</v>
      </c>
    </row>
    <row r="402" spans="1:11" x14ac:dyDescent="0.25">
      <c r="A402" s="16" t="s">
        <v>184</v>
      </c>
      <c r="B402" s="16" t="s">
        <v>231</v>
      </c>
      <c r="C402" s="16" t="s">
        <v>203</v>
      </c>
      <c r="D402" s="16" t="s">
        <v>187</v>
      </c>
      <c r="E402" s="16" t="s">
        <v>187</v>
      </c>
      <c r="F402" s="16" t="s">
        <v>188</v>
      </c>
      <c r="G402" s="16" t="s">
        <v>201</v>
      </c>
      <c r="H402" s="16" t="s">
        <v>190</v>
      </c>
      <c r="I402" s="16">
        <v>0.13302125191885109</v>
      </c>
      <c r="J402" s="16">
        <v>2</v>
      </c>
      <c r="K402" s="21">
        <f t="shared" si="10"/>
        <v>66.510625959425539</v>
      </c>
    </row>
    <row r="403" spans="1:11" x14ac:dyDescent="0.25">
      <c r="A403" s="16" t="s">
        <v>184</v>
      </c>
      <c r="B403" s="16" t="s">
        <v>231</v>
      </c>
      <c r="C403" s="16" t="s">
        <v>203</v>
      </c>
      <c r="D403" s="16" t="s">
        <v>187</v>
      </c>
      <c r="E403" s="16" t="s">
        <v>187</v>
      </c>
      <c r="F403" s="16" t="s">
        <v>188</v>
      </c>
      <c r="G403" s="16" t="s">
        <v>188</v>
      </c>
      <c r="H403" s="16" t="s">
        <v>189</v>
      </c>
      <c r="I403" s="16">
        <v>0.43585680943329641</v>
      </c>
      <c r="J403" s="16">
        <v>13</v>
      </c>
      <c r="K403" s="21">
        <f t="shared" si="10"/>
        <v>33.527446879484344</v>
      </c>
    </row>
    <row r="404" spans="1:11" x14ac:dyDescent="0.25">
      <c r="A404" s="16" t="s">
        <v>184</v>
      </c>
      <c r="B404" s="16" t="s">
        <v>231</v>
      </c>
      <c r="C404" s="16" t="s">
        <v>203</v>
      </c>
      <c r="D404" s="16" t="s">
        <v>187</v>
      </c>
      <c r="E404" s="16" t="s">
        <v>187</v>
      </c>
      <c r="F404" s="16" t="s">
        <v>188</v>
      </c>
      <c r="G404" s="16" t="s">
        <v>213</v>
      </c>
      <c r="H404" s="16" t="s">
        <v>190</v>
      </c>
      <c r="I404" s="16">
        <v>2.5524920154793089</v>
      </c>
      <c r="J404" s="16">
        <v>34</v>
      </c>
      <c r="K404" s="21">
        <f t="shared" si="10"/>
        <v>75.073294572920844</v>
      </c>
    </row>
    <row r="405" spans="1:11" x14ac:dyDescent="0.25">
      <c r="A405" s="16" t="s">
        <v>184</v>
      </c>
      <c r="B405" s="16" t="s">
        <v>231</v>
      </c>
      <c r="C405" s="16" t="s">
        <v>203</v>
      </c>
      <c r="D405" s="16" t="s">
        <v>187</v>
      </c>
      <c r="E405" s="16" t="s">
        <v>187</v>
      </c>
      <c r="F405" s="16" t="s">
        <v>202</v>
      </c>
      <c r="G405" s="16" t="s">
        <v>202</v>
      </c>
      <c r="H405" s="16" t="s">
        <v>190</v>
      </c>
      <c r="I405" s="16">
        <v>0.10365507900250454</v>
      </c>
      <c r="J405" s="16">
        <v>1</v>
      </c>
      <c r="K405" s="21">
        <f t="shared" si="10"/>
        <v>103.65507900250454</v>
      </c>
    </row>
    <row r="406" spans="1:11" x14ac:dyDescent="0.25">
      <c r="A406" s="16" t="s">
        <v>184</v>
      </c>
      <c r="B406" s="16" t="s">
        <v>231</v>
      </c>
      <c r="C406" s="16" t="s">
        <v>203</v>
      </c>
      <c r="D406" s="16" t="s">
        <v>187</v>
      </c>
      <c r="E406" s="16" t="s">
        <v>187</v>
      </c>
      <c r="F406" s="16" t="s">
        <v>202</v>
      </c>
      <c r="G406" s="16" t="s">
        <v>213</v>
      </c>
      <c r="H406" s="16" t="s">
        <v>190</v>
      </c>
      <c r="I406" s="16">
        <v>0.31049080601464679</v>
      </c>
      <c r="J406" s="16">
        <v>5</v>
      </c>
      <c r="K406" s="21">
        <f t="shared" si="10"/>
        <v>62.098161202929361</v>
      </c>
    </row>
    <row r="407" spans="1:11" x14ac:dyDescent="0.25">
      <c r="A407" s="16" t="s">
        <v>184</v>
      </c>
      <c r="B407" s="16" t="s">
        <v>231</v>
      </c>
      <c r="C407" s="16" t="s">
        <v>203</v>
      </c>
      <c r="D407" s="16" t="s">
        <v>187</v>
      </c>
      <c r="E407" s="16" t="s">
        <v>187</v>
      </c>
      <c r="F407" s="16" t="s">
        <v>214</v>
      </c>
      <c r="G407" s="16" t="s">
        <v>213</v>
      </c>
      <c r="H407" s="16" t="s">
        <v>190</v>
      </c>
      <c r="I407" s="16">
        <v>0.10682922142169993</v>
      </c>
      <c r="J407" s="16">
        <v>2</v>
      </c>
      <c r="K407" s="21">
        <f t="shared" si="10"/>
        <v>53.414610710849963</v>
      </c>
    </row>
    <row r="408" spans="1:11" x14ac:dyDescent="0.25">
      <c r="A408" s="16" t="s">
        <v>184</v>
      </c>
      <c r="B408" s="16" t="s">
        <v>231</v>
      </c>
      <c r="C408" s="16" t="s">
        <v>186</v>
      </c>
      <c r="D408" s="16" t="s">
        <v>187</v>
      </c>
      <c r="E408" s="16" t="s">
        <v>187</v>
      </c>
      <c r="F408" s="16" t="s">
        <v>201</v>
      </c>
      <c r="G408" s="16" t="s">
        <v>213</v>
      </c>
      <c r="H408" s="16" t="s">
        <v>190</v>
      </c>
      <c r="I408" s="16">
        <v>1.2044084797852579</v>
      </c>
      <c r="J408" s="16">
        <v>17</v>
      </c>
      <c r="K408" s="21">
        <f t="shared" si="10"/>
        <v>70.847557634426934</v>
      </c>
    </row>
    <row r="409" spans="1:11" x14ac:dyDescent="0.25">
      <c r="A409" s="16" t="s">
        <v>184</v>
      </c>
      <c r="B409" s="16" t="s">
        <v>231</v>
      </c>
      <c r="C409" s="16" t="s">
        <v>186</v>
      </c>
      <c r="D409" s="16" t="s">
        <v>187</v>
      </c>
      <c r="E409" s="16" t="s">
        <v>187</v>
      </c>
      <c r="F409" s="16" t="s">
        <v>188</v>
      </c>
      <c r="G409" s="16" t="s">
        <v>201</v>
      </c>
      <c r="H409" s="16" t="s">
        <v>190</v>
      </c>
      <c r="I409" s="16">
        <v>1.2532406261150997</v>
      </c>
      <c r="J409" s="16">
        <v>26</v>
      </c>
      <c r="K409" s="21">
        <f t="shared" si="10"/>
        <v>48.201562542888446</v>
      </c>
    </row>
    <row r="410" spans="1:11" x14ac:dyDescent="0.25">
      <c r="A410" s="16" t="s">
        <v>184</v>
      </c>
      <c r="B410" s="16" t="s">
        <v>231</v>
      </c>
      <c r="C410" s="16" t="s">
        <v>186</v>
      </c>
      <c r="D410" s="16" t="s">
        <v>187</v>
      </c>
      <c r="E410" s="16" t="s">
        <v>187</v>
      </c>
      <c r="F410" s="16" t="s">
        <v>188</v>
      </c>
      <c r="G410" s="16" t="s">
        <v>188</v>
      </c>
      <c r="H410" s="16" t="s">
        <v>189</v>
      </c>
      <c r="I410" s="16">
        <v>11.654043868510447</v>
      </c>
      <c r="J410" s="16">
        <v>270</v>
      </c>
      <c r="K410" s="21">
        <f t="shared" si="10"/>
        <v>43.163125438927587</v>
      </c>
    </row>
    <row r="411" spans="1:11" x14ac:dyDescent="0.25">
      <c r="A411" s="16" t="s">
        <v>184</v>
      </c>
      <c r="B411" s="16" t="s">
        <v>231</v>
      </c>
      <c r="C411" s="16" t="s">
        <v>186</v>
      </c>
      <c r="D411" s="16" t="s">
        <v>187</v>
      </c>
      <c r="E411" s="16" t="s">
        <v>187</v>
      </c>
      <c r="F411" s="16" t="s">
        <v>188</v>
      </c>
      <c r="G411" s="16" t="s">
        <v>213</v>
      </c>
      <c r="H411" s="16" t="s">
        <v>190</v>
      </c>
      <c r="I411" s="16">
        <v>5.5773091912576724</v>
      </c>
      <c r="J411" s="16">
        <v>94</v>
      </c>
      <c r="K411" s="21">
        <f t="shared" si="10"/>
        <v>59.333076502741193</v>
      </c>
    </row>
    <row r="412" spans="1:11" x14ac:dyDescent="0.25">
      <c r="A412" s="16" t="s">
        <v>184</v>
      </c>
      <c r="B412" s="16" t="s">
        <v>231</v>
      </c>
      <c r="C412" s="16" t="s">
        <v>186</v>
      </c>
      <c r="D412" s="16" t="s">
        <v>187</v>
      </c>
      <c r="E412" s="16" t="s">
        <v>187</v>
      </c>
      <c r="F412" s="16" t="s">
        <v>202</v>
      </c>
      <c r="G412" s="16" t="s">
        <v>202</v>
      </c>
      <c r="H412" s="16" t="s">
        <v>190</v>
      </c>
      <c r="I412" s="16">
        <v>0.29963838559177514</v>
      </c>
      <c r="J412" s="16">
        <v>5</v>
      </c>
      <c r="K412" s="21">
        <f t="shared" si="10"/>
        <v>59.927677118355028</v>
      </c>
    </row>
    <row r="413" spans="1:11" x14ac:dyDescent="0.25">
      <c r="A413" s="16" t="s">
        <v>184</v>
      </c>
      <c r="B413" s="16" t="s">
        <v>231</v>
      </c>
      <c r="C413" s="16" t="s">
        <v>186</v>
      </c>
      <c r="D413" s="16" t="s">
        <v>187</v>
      </c>
      <c r="E413" s="16" t="s">
        <v>187</v>
      </c>
      <c r="F413" s="16" t="s">
        <v>202</v>
      </c>
      <c r="G413" s="16" t="s">
        <v>213</v>
      </c>
      <c r="H413" s="16" t="s">
        <v>190</v>
      </c>
      <c r="I413" s="16">
        <v>1.0452504033513768</v>
      </c>
      <c r="J413" s="16">
        <v>16</v>
      </c>
      <c r="K413" s="21">
        <f t="shared" si="10"/>
        <v>65.328150209461043</v>
      </c>
    </row>
    <row r="414" spans="1:11" x14ac:dyDescent="0.25">
      <c r="A414" s="16" t="s">
        <v>184</v>
      </c>
      <c r="B414" s="16" t="s">
        <v>231</v>
      </c>
      <c r="C414" s="16" t="s">
        <v>191</v>
      </c>
      <c r="D414" s="16" t="s">
        <v>187</v>
      </c>
      <c r="E414" s="16" t="s">
        <v>187</v>
      </c>
      <c r="F414" s="16" t="s">
        <v>201</v>
      </c>
      <c r="G414" s="16" t="s">
        <v>201</v>
      </c>
      <c r="H414" s="16" t="s">
        <v>190</v>
      </c>
      <c r="I414" s="16">
        <v>0.11005390216758076</v>
      </c>
      <c r="J414" s="16">
        <v>2</v>
      </c>
      <c r="K414" s="21">
        <f t="shared" si="10"/>
        <v>55.026951083790379</v>
      </c>
    </row>
    <row r="415" spans="1:11" x14ac:dyDescent="0.25">
      <c r="A415" s="16" t="s">
        <v>184</v>
      </c>
      <c r="B415" s="16" t="s">
        <v>231</v>
      </c>
      <c r="C415" s="16" t="s">
        <v>191</v>
      </c>
      <c r="D415" s="16" t="s">
        <v>187</v>
      </c>
      <c r="E415" s="16" t="s">
        <v>187</v>
      </c>
      <c r="F415" s="16" t="s">
        <v>201</v>
      </c>
      <c r="G415" s="16" t="s">
        <v>202</v>
      </c>
      <c r="H415" s="16" t="s">
        <v>190</v>
      </c>
      <c r="I415" s="16">
        <v>7.5539602944517448E-2</v>
      </c>
      <c r="J415" s="16">
        <v>1</v>
      </c>
      <c r="K415" s="21">
        <f t="shared" si="10"/>
        <v>75.539602944517441</v>
      </c>
    </row>
    <row r="416" spans="1:11" x14ac:dyDescent="0.25">
      <c r="A416" s="16" t="s">
        <v>184</v>
      </c>
      <c r="B416" s="16" t="s">
        <v>231</v>
      </c>
      <c r="C416" s="16" t="s">
        <v>191</v>
      </c>
      <c r="D416" s="16" t="s">
        <v>187</v>
      </c>
      <c r="E416" s="16" t="s">
        <v>187</v>
      </c>
      <c r="F416" s="16" t="s">
        <v>201</v>
      </c>
      <c r="G416" s="16" t="s">
        <v>213</v>
      </c>
      <c r="H416" s="16" t="s">
        <v>190</v>
      </c>
      <c r="I416" s="16">
        <v>0.79378035706607908</v>
      </c>
      <c r="J416" s="16">
        <v>22</v>
      </c>
      <c r="K416" s="21">
        <f t="shared" si="10"/>
        <v>36.080925321185411</v>
      </c>
    </row>
    <row r="417" spans="1:11" x14ac:dyDescent="0.25">
      <c r="A417" s="16" t="s">
        <v>184</v>
      </c>
      <c r="B417" s="16" t="s">
        <v>231</v>
      </c>
      <c r="C417" s="16" t="s">
        <v>191</v>
      </c>
      <c r="D417" s="16" t="s">
        <v>187</v>
      </c>
      <c r="E417" s="16" t="s">
        <v>187</v>
      </c>
      <c r="F417" s="16" t="s">
        <v>188</v>
      </c>
      <c r="G417" s="16" t="s">
        <v>201</v>
      </c>
      <c r="H417" s="16" t="s">
        <v>190</v>
      </c>
      <c r="I417" s="16">
        <v>2.195580500937151</v>
      </c>
      <c r="J417" s="16">
        <v>62</v>
      </c>
      <c r="K417" s="21">
        <f t="shared" si="10"/>
        <v>35.412588724792755</v>
      </c>
    </row>
    <row r="418" spans="1:11" x14ac:dyDescent="0.25">
      <c r="A418" s="16" t="s">
        <v>184</v>
      </c>
      <c r="B418" s="16" t="s">
        <v>231</v>
      </c>
      <c r="C418" s="16" t="s">
        <v>191</v>
      </c>
      <c r="D418" s="16" t="s">
        <v>187</v>
      </c>
      <c r="E418" s="16" t="s">
        <v>187</v>
      </c>
      <c r="F418" s="16" t="s">
        <v>188</v>
      </c>
      <c r="G418" s="16" t="s">
        <v>188</v>
      </c>
      <c r="H418" s="16" t="s">
        <v>189</v>
      </c>
      <c r="I418" s="16">
        <v>10.217753265052313</v>
      </c>
      <c r="J418" s="16">
        <v>342</v>
      </c>
      <c r="K418" s="21">
        <f t="shared" si="10"/>
        <v>29.876471535240679</v>
      </c>
    </row>
    <row r="419" spans="1:11" x14ac:dyDescent="0.25">
      <c r="A419" s="16" t="s">
        <v>184</v>
      </c>
      <c r="B419" s="16" t="s">
        <v>231</v>
      </c>
      <c r="C419" s="16" t="s">
        <v>191</v>
      </c>
      <c r="D419" s="16" t="s">
        <v>187</v>
      </c>
      <c r="E419" s="16" t="s">
        <v>187</v>
      </c>
      <c r="F419" s="16" t="s">
        <v>188</v>
      </c>
      <c r="G419" s="16" t="s">
        <v>213</v>
      </c>
      <c r="H419" s="16" t="s">
        <v>190</v>
      </c>
      <c r="I419" s="16">
        <v>6.3665144937076805</v>
      </c>
      <c r="J419" s="16">
        <v>114</v>
      </c>
      <c r="K419" s="21">
        <f t="shared" si="10"/>
        <v>55.846618365856848</v>
      </c>
    </row>
    <row r="420" spans="1:11" x14ac:dyDescent="0.25">
      <c r="A420" s="16" t="s">
        <v>184</v>
      </c>
      <c r="B420" s="16" t="s">
        <v>231</v>
      </c>
      <c r="C420" s="16" t="s">
        <v>191</v>
      </c>
      <c r="D420" s="16" t="s">
        <v>187</v>
      </c>
      <c r="E420" s="16" t="s">
        <v>187</v>
      </c>
      <c r="F420" s="16" t="s">
        <v>202</v>
      </c>
      <c r="G420" s="16" t="s">
        <v>202</v>
      </c>
      <c r="H420" s="16" t="s">
        <v>190</v>
      </c>
      <c r="I420" s="16">
        <v>0.13433097865088373</v>
      </c>
      <c r="J420" s="16">
        <v>3</v>
      </c>
      <c r="K420" s="21">
        <f t="shared" si="10"/>
        <v>44.776992883627912</v>
      </c>
    </row>
    <row r="421" spans="1:11" x14ac:dyDescent="0.25">
      <c r="A421" s="16" t="s">
        <v>184</v>
      </c>
      <c r="B421" s="16" t="s">
        <v>231</v>
      </c>
      <c r="C421" s="16" t="s">
        <v>191</v>
      </c>
      <c r="D421" s="16" t="s">
        <v>187</v>
      </c>
      <c r="E421" s="16" t="s">
        <v>187</v>
      </c>
      <c r="F421" s="16" t="s">
        <v>202</v>
      </c>
      <c r="G421" s="16" t="s">
        <v>213</v>
      </c>
      <c r="H421" s="16" t="s">
        <v>190</v>
      </c>
      <c r="I421" s="16">
        <v>0.80379352696180528</v>
      </c>
      <c r="J421" s="16">
        <v>16</v>
      </c>
      <c r="K421" s="21">
        <f t="shared" si="10"/>
        <v>50.237095435112828</v>
      </c>
    </row>
    <row r="422" spans="1:11" x14ac:dyDescent="0.25">
      <c r="A422" s="16" t="s">
        <v>184</v>
      </c>
      <c r="B422" s="16" t="s">
        <v>231</v>
      </c>
      <c r="C422" s="16" t="s">
        <v>191</v>
      </c>
      <c r="D422" s="16" t="s">
        <v>187</v>
      </c>
      <c r="E422" s="16" t="s">
        <v>187</v>
      </c>
      <c r="F422" s="16" t="s">
        <v>214</v>
      </c>
      <c r="G422" s="16" t="s">
        <v>213</v>
      </c>
      <c r="H422" s="16" t="s">
        <v>190</v>
      </c>
      <c r="I422" s="16">
        <v>0.18869340252254782</v>
      </c>
      <c r="J422" s="16">
        <v>4</v>
      </c>
      <c r="K422" s="21">
        <f t="shared" si="10"/>
        <v>47.173350630636953</v>
      </c>
    </row>
    <row r="423" spans="1:11" x14ac:dyDescent="0.25">
      <c r="A423" s="16" t="s">
        <v>184</v>
      </c>
      <c r="B423" s="16" t="s">
        <v>231</v>
      </c>
      <c r="C423" s="16" t="s">
        <v>193</v>
      </c>
      <c r="D423" s="16" t="s">
        <v>194</v>
      </c>
      <c r="E423" s="16" t="s">
        <v>192</v>
      </c>
      <c r="F423" s="17" t="s">
        <v>188</v>
      </c>
      <c r="G423" s="17" t="s">
        <v>188</v>
      </c>
      <c r="H423" s="16" t="s">
        <v>189</v>
      </c>
      <c r="I423" s="16">
        <v>41.10963082849235</v>
      </c>
      <c r="J423" s="16">
        <v>1048</v>
      </c>
      <c r="K423" s="21">
        <f t="shared" si="10"/>
        <v>39.226746973752242</v>
      </c>
    </row>
    <row r="424" spans="1:11" x14ac:dyDescent="0.25">
      <c r="A424" s="16" t="s">
        <v>184</v>
      </c>
      <c r="B424" s="16" t="s">
        <v>231</v>
      </c>
      <c r="C424" s="16" t="s">
        <v>195</v>
      </c>
      <c r="D424" s="16" t="s">
        <v>195</v>
      </c>
      <c r="E424" s="16" t="s">
        <v>192</v>
      </c>
      <c r="F424" s="16" t="s">
        <v>188</v>
      </c>
      <c r="G424" s="16" t="s">
        <v>213</v>
      </c>
      <c r="H424" s="16" t="s">
        <v>190</v>
      </c>
      <c r="I424" s="16">
        <v>3.6836739076615728E-2</v>
      </c>
      <c r="J424" s="16">
        <v>1</v>
      </c>
      <c r="K424" s="21">
        <f t="shared" si="10"/>
        <v>36.836739076615729</v>
      </c>
    </row>
    <row r="425" spans="1:11" x14ac:dyDescent="0.25">
      <c r="A425" s="16" t="s">
        <v>184</v>
      </c>
      <c r="B425" s="16" t="s">
        <v>231</v>
      </c>
      <c r="C425" s="16" t="s">
        <v>196</v>
      </c>
      <c r="D425" s="16" t="s">
        <v>195</v>
      </c>
      <c r="E425" s="16" t="s">
        <v>192</v>
      </c>
      <c r="F425" s="16" t="s">
        <v>201</v>
      </c>
      <c r="G425" s="16" t="s">
        <v>213</v>
      </c>
      <c r="H425" s="16" t="s">
        <v>190</v>
      </c>
      <c r="I425" s="16">
        <v>7.8635824063727683E-2</v>
      </c>
      <c r="J425" s="16">
        <v>1</v>
      </c>
      <c r="K425" s="21">
        <f t="shared" si="10"/>
        <v>78.635824063727682</v>
      </c>
    </row>
    <row r="426" spans="1:11" x14ac:dyDescent="0.25">
      <c r="A426" s="16" t="s">
        <v>184</v>
      </c>
      <c r="B426" s="16" t="s">
        <v>231</v>
      </c>
      <c r="C426" s="16" t="s">
        <v>196</v>
      </c>
      <c r="D426" s="16" t="s">
        <v>195</v>
      </c>
      <c r="E426" s="16" t="s">
        <v>192</v>
      </c>
      <c r="F426" s="16" t="s">
        <v>188</v>
      </c>
      <c r="G426" s="16" t="s">
        <v>201</v>
      </c>
      <c r="H426" s="16" t="s">
        <v>190</v>
      </c>
      <c r="I426" s="16">
        <v>3.0800019817598858E-2</v>
      </c>
      <c r="J426" s="16">
        <v>1</v>
      </c>
      <c r="K426" s="21">
        <f t="shared" si="10"/>
        <v>30.800019817598859</v>
      </c>
    </row>
    <row r="427" spans="1:11" x14ac:dyDescent="0.25">
      <c r="A427" s="16" t="s">
        <v>184</v>
      </c>
      <c r="B427" s="16" t="s">
        <v>231</v>
      </c>
      <c r="C427" s="16" t="s">
        <v>196</v>
      </c>
      <c r="D427" s="16" t="s">
        <v>195</v>
      </c>
      <c r="E427" s="16" t="s">
        <v>192</v>
      </c>
      <c r="F427" s="16" t="s">
        <v>188</v>
      </c>
      <c r="G427" s="16" t="s">
        <v>188</v>
      </c>
      <c r="H427" s="16" t="s">
        <v>189</v>
      </c>
      <c r="I427" s="16">
        <v>1.5583196627517557</v>
      </c>
      <c r="J427" s="16">
        <v>44</v>
      </c>
      <c r="K427" s="21">
        <f t="shared" si="10"/>
        <v>35.416355971630814</v>
      </c>
    </row>
    <row r="428" spans="1:11" x14ac:dyDescent="0.25">
      <c r="A428" s="16" t="s">
        <v>184</v>
      </c>
      <c r="B428" s="16" t="s">
        <v>231</v>
      </c>
      <c r="C428" s="16" t="s">
        <v>196</v>
      </c>
      <c r="D428" s="16" t="s">
        <v>195</v>
      </c>
      <c r="E428" s="16" t="s">
        <v>192</v>
      </c>
      <c r="F428" s="16" t="s">
        <v>188</v>
      </c>
      <c r="G428" s="16" t="s">
        <v>213</v>
      </c>
      <c r="H428" s="16" t="s">
        <v>190</v>
      </c>
      <c r="I428" s="16">
        <v>0.38160003749001553</v>
      </c>
      <c r="J428" s="16">
        <v>9</v>
      </c>
      <c r="K428" s="21">
        <f t="shared" si="10"/>
        <v>42.400004165557284</v>
      </c>
    </row>
    <row r="429" spans="1:11" x14ac:dyDescent="0.25">
      <c r="A429" s="16" t="s">
        <v>184</v>
      </c>
      <c r="B429" s="16" t="s">
        <v>231</v>
      </c>
      <c r="C429" s="16" t="s">
        <v>198</v>
      </c>
      <c r="D429" s="16" t="s">
        <v>195</v>
      </c>
      <c r="E429" s="16" t="s">
        <v>192</v>
      </c>
      <c r="F429" s="16" t="s">
        <v>188</v>
      </c>
      <c r="G429" s="16" t="s">
        <v>201</v>
      </c>
      <c r="H429" s="16" t="s">
        <v>190</v>
      </c>
      <c r="I429" s="16">
        <v>1.5632043246903617E-2</v>
      </c>
      <c r="J429" s="16">
        <v>1</v>
      </c>
      <c r="K429" s="21">
        <f t="shared" si="10"/>
        <v>15.632043246903617</v>
      </c>
    </row>
    <row r="430" spans="1:11" x14ac:dyDescent="0.25">
      <c r="A430" s="16" t="s">
        <v>184</v>
      </c>
      <c r="B430" s="16" t="s">
        <v>231</v>
      </c>
      <c r="C430" s="16" t="s">
        <v>198</v>
      </c>
      <c r="D430" s="16" t="s">
        <v>195</v>
      </c>
      <c r="E430" s="16" t="s">
        <v>192</v>
      </c>
      <c r="F430" s="16" t="s">
        <v>188</v>
      </c>
      <c r="G430" s="16" t="s">
        <v>188</v>
      </c>
      <c r="H430" s="16" t="s">
        <v>189</v>
      </c>
      <c r="I430" s="16">
        <v>0.10033831500543068</v>
      </c>
      <c r="J430" s="16">
        <v>3</v>
      </c>
      <c r="K430" s="21">
        <f t="shared" si="10"/>
        <v>33.446105001810231</v>
      </c>
    </row>
    <row r="431" spans="1:11" x14ac:dyDescent="0.25">
      <c r="A431" s="16" t="s">
        <v>184</v>
      </c>
      <c r="B431" s="16" t="s">
        <v>231</v>
      </c>
      <c r="C431" s="16" t="s">
        <v>194</v>
      </c>
      <c r="D431" s="16" t="s">
        <v>194</v>
      </c>
      <c r="E431" s="16" t="s">
        <v>192</v>
      </c>
      <c r="F431" s="17" t="s">
        <v>188</v>
      </c>
      <c r="G431" s="17" t="s">
        <v>188</v>
      </c>
      <c r="H431" s="16" t="s">
        <v>189</v>
      </c>
      <c r="I431" s="16">
        <v>0.25361735963754134</v>
      </c>
      <c r="J431" s="16">
        <v>7</v>
      </c>
      <c r="K431" s="21">
        <f t="shared" si="10"/>
        <v>36.231051376791619</v>
      </c>
    </row>
    <row r="432" spans="1:11" x14ac:dyDescent="0.25">
      <c r="A432" s="16" t="s">
        <v>184</v>
      </c>
      <c r="B432" s="16" t="s">
        <v>232</v>
      </c>
      <c r="C432" s="16" t="s">
        <v>186</v>
      </c>
      <c r="D432" s="16" t="s">
        <v>187</v>
      </c>
      <c r="E432" s="16" t="s">
        <v>187</v>
      </c>
      <c r="F432" s="16" t="s">
        <v>201</v>
      </c>
      <c r="G432" s="16" t="s">
        <v>201</v>
      </c>
      <c r="H432" s="16" t="s">
        <v>190</v>
      </c>
      <c r="I432" s="16">
        <v>28.884024715328444</v>
      </c>
      <c r="J432" s="16">
        <v>702</v>
      </c>
      <c r="K432" s="21">
        <f t="shared" si="10"/>
        <v>41.145334352319722</v>
      </c>
    </row>
    <row r="433" spans="1:11" x14ac:dyDescent="0.25">
      <c r="A433" s="16" t="s">
        <v>184</v>
      </c>
      <c r="B433" s="16" t="s">
        <v>232</v>
      </c>
      <c r="C433" s="16" t="s">
        <v>186</v>
      </c>
      <c r="D433" s="16" t="s">
        <v>187</v>
      </c>
      <c r="E433" s="16" t="s">
        <v>187</v>
      </c>
      <c r="F433" s="16" t="s">
        <v>201</v>
      </c>
      <c r="G433" s="16" t="s">
        <v>202</v>
      </c>
      <c r="H433" s="16" t="s">
        <v>190</v>
      </c>
      <c r="I433" s="16">
        <v>0.3946940393776549</v>
      </c>
      <c r="J433" s="16">
        <v>8</v>
      </c>
      <c r="K433" s="21">
        <f t="shared" si="10"/>
        <v>49.336754922206865</v>
      </c>
    </row>
    <row r="434" spans="1:11" x14ac:dyDescent="0.25">
      <c r="A434" s="16" t="s">
        <v>184</v>
      </c>
      <c r="B434" s="16" t="s">
        <v>232</v>
      </c>
      <c r="C434" s="16" t="s">
        <v>186</v>
      </c>
      <c r="D434" s="16" t="s">
        <v>187</v>
      </c>
      <c r="E434" s="16" t="s">
        <v>187</v>
      </c>
      <c r="F434" s="16" t="s">
        <v>201</v>
      </c>
      <c r="G434" s="16" t="s">
        <v>214</v>
      </c>
      <c r="H434" s="16" t="s">
        <v>190</v>
      </c>
      <c r="I434" s="16">
        <v>0.14862254906557748</v>
      </c>
      <c r="J434" s="16">
        <v>2</v>
      </c>
      <c r="K434" s="21">
        <f t="shared" si="10"/>
        <v>74.311274532788744</v>
      </c>
    </row>
    <row r="435" spans="1:11" x14ac:dyDescent="0.25">
      <c r="A435" s="16" t="s">
        <v>184</v>
      </c>
      <c r="B435" s="16" t="s">
        <v>232</v>
      </c>
      <c r="C435" s="16" t="s">
        <v>186</v>
      </c>
      <c r="D435" s="16" t="s">
        <v>187</v>
      </c>
      <c r="E435" s="16" t="s">
        <v>187</v>
      </c>
      <c r="F435" s="16" t="s">
        <v>188</v>
      </c>
      <c r="G435" s="16" t="s">
        <v>188</v>
      </c>
      <c r="H435" s="16" t="s">
        <v>189</v>
      </c>
      <c r="I435" s="16">
        <v>239.91569421799178</v>
      </c>
      <c r="J435" s="16">
        <v>6286</v>
      </c>
      <c r="K435" s="21">
        <f t="shared" si="10"/>
        <v>38.166671049632804</v>
      </c>
    </row>
    <row r="436" spans="1:11" x14ac:dyDescent="0.25">
      <c r="A436" s="16" t="s">
        <v>184</v>
      </c>
      <c r="B436" s="16" t="s">
        <v>232</v>
      </c>
      <c r="C436" s="16" t="s">
        <v>186</v>
      </c>
      <c r="D436" s="16" t="s">
        <v>187</v>
      </c>
      <c r="E436" s="16" t="s">
        <v>187</v>
      </c>
      <c r="F436" s="16" t="s">
        <v>202</v>
      </c>
      <c r="G436" s="16" t="s">
        <v>202</v>
      </c>
      <c r="H436" s="16" t="s">
        <v>190</v>
      </c>
      <c r="I436" s="16">
        <v>5.273982548259272E-2</v>
      </c>
      <c r="J436" s="16">
        <v>2</v>
      </c>
      <c r="K436" s="21">
        <f t="shared" si="10"/>
        <v>26.369912741296361</v>
      </c>
    </row>
    <row r="437" spans="1:11" x14ac:dyDescent="0.25">
      <c r="A437" s="16" t="s">
        <v>184</v>
      </c>
      <c r="B437" s="16" t="s">
        <v>232</v>
      </c>
      <c r="C437" s="16" t="s">
        <v>186</v>
      </c>
      <c r="D437" s="16" t="s">
        <v>187</v>
      </c>
      <c r="E437" s="16" t="s">
        <v>187</v>
      </c>
      <c r="F437" s="16" t="s">
        <v>213</v>
      </c>
      <c r="G437" s="16" t="s">
        <v>201</v>
      </c>
      <c r="H437" s="16" t="s">
        <v>190</v>
      </c>
      <c r="I437" s="16">
        <v>9.625008219156217E-2</v>
      </c>
      <c r="J437" s="16">
        <v>1</v>
      </c>
      <c r="K437" s="21">
        <f t="shared" si="10"/>
        <v>96.250082191562171</v>
      </c>
    </row>
    <row r="438" spans="1:11" x14ac:dyDescent="0.25">
      <c r="A438" s="16" t="s">
        <v>184</v>
      </c>
      <c r="B438" s="16" t="s">
        <v>232</v>
      </c>
      <c r="C438" s="16" t="s">
        <v>186</v>
      </c>
      <c r="D438" s="16" t="s">
        <v>187</v>
      </c>
      <c r="E438" s="16" t="s">
        <v>187</v>
      </c>
      <c r="F438" s="16" t="s">
        <v>213</v>
      </c>
      <c r="G438" s="16" t="s">
        <v>213</v>
      </c>
      <c r="H438" s="16" t="s">
        <v>190</v>
      </c>
      <c r="I438" s="16">
        <v>0.58418915478828815</v>
      </c>
      <c r="J438" s="16">
        <v>9</v>
      </c>
      <c r="K438" s="21">
        <f t="shared" si="10"/>
        <v>64.909906087587572</v>
      </c>
    </row>
    <row r="439" spans="1:11" x14ac:dyDescent="0.25">
      <c r="A439" s="16" t="s">
        <v>184</v>
      </c>
      <c r="B439" s="16" t="s">
        <v>232</v>
      </c>
      <c r="C439" s="16" t="s">
        <v>191</v>
      </c>
      <c r="D439" s="16" t="s">
        <v>187</v>
      </c>
      <c r="E439" s="16" t="s">
        <v>187</v>
      </c>
      <c r="F439" s="16" t="s">
        <v>201</v>
      </c>
      <c r="G439" s="16" t="s">
        <v>201</v>
      </c>
      <c r="H439" s="16" t="s">
        <v>190</v>
      </c>
      <c r="I439" s="16">
        <v>25.189281026307647</v>
      </c>
      <c r="J439" s="16">
        <v>672</v>
      </c>
      <c r="K439" s="21">
        <f t="shared" si="10"/>
        <v>37.484049146291142</v>
      </c>
    </row>
    <row r="440" spans="1:11" x14ac:dyDescent="0.25">
      <c r="A440" s="16" t="s">
        <v>184</v>
      </c>
      <c r="B440" s="16" t="s">
        <v>232</v>
      </c>
      <c r="C440" s="16" t="s">
        <v>191</v>
      </c>
      <c r="D440" s="16" t="s">
        <v>187</v>
      </c>
      <c r="E440" s="16" t="s">
        <v>187</v>
      </c>
      <c r="F440" s="16" t="s">
        <v>201</v>
      </c>
      <c r="G440" s="16" t="s">
        <v>202</v>
      </c>
      <c r="H440" s="16" t="s">
        <v>190</v>
      </c>
      <c r="I440" s="16">
        <v>0.42472067720241491</v>
      </c>
      <c r="J440" s="16">
        <v>12</v>
      </c>
      <c r="K440" s="21">
        <f t="shared" si="10"/>
        <v>35.393389766867905</v>
      </c>
    </row>
    <row r="441" spans="1:11" x14ac:dyDescent="0.25">
      <c r="A441" s="16" t="s">
        <v>184</v>
      </c>
      <c r="B441" s="16" t="s">
        <v>232</v>
      </c>
      <c r="C441" s="16" t="s">
        <v>191</v>
      </c>
      <c r="D441" s="16" t="s">
        <v>187</v>
      </c>
      <c r="E441" s="16" t="s">
        <v>187</v>
      </c>
      <c r="F441" s="16" t="s">
        <v>201</v>
      </c>
      <c r="G441" s="16" t="s">
        <v>214</v>
      </c>
      <c r="H441" s="16" t="s">
        <v>190</v>
      </c>
      <c r="I441" s="16">
        <v>0.11784374030403762</v>
      </c>
      <c r="J441" s="16">
        <v>4</v>
      </c>
      <c r="K441" s="21">
        <f t="shared" si="10"/>
        <v>29.460935076009406</v>
      </c>
    </row>
    <row r="442" spans="1:11" x14ac:dyDescent="0.25">
      <c r="A442" s="16" t="s">
        <v>184</v>
      </c>
      <c r="B442" s="16" t="s">
        <v>232</v>
      </c>
      <c r="C442" s="16" t="s">
        <v>191</v>
      </c>
      <c r="D442" s="16" t="s">
        <v>187</v>
      </c>
      <c r="E442" s="16" t="s">
        <v>187</v>
      </c>
      <c r="F442" s="16" t="s">
        <v>201</v>
      </c>
      <c r="G442" s="16" t="s">
        <v>213</v>
      </c>
      <c r="H442" s="16" t="s">
        <v>190</v>
      </c>
      <c r="I442" s="16">
        <v>0.3003713036414663</v>
      </c>
      <c r="J442" s="16">
        <v>3</v>
      </c>
      <c r="K442" s="21">
        <f t="shared" si="10"/>
        <v>100.12376788048877</v>
      </c>
    </row>
    <row r="443" spans="1:11" x14ac:dyDescent="0.25">
      <c r="A443" s="16" t="s">
        <v>184</v>
      </c>
      <c r="B443" s="16" t="s">
        <v>232</v>
      </c>
      <c r="C443" s="16" t="s">
        <v>191</v>
      </c>
      <c r="D443" s="16" t="s">
        <v>187</v>
      </c>
      <c r="E443" s="16" t="s">
        <v>187</v>
      </c>
      <c r="F443" s="16" t="s">
        <v>188</v>
      </c>
      <c r="G443" s="16" t="s">
        <v>188</v>
      </c>
      <c r="H443" s="16" t="s">
        <v>189</v>
      </c>
      <c r="I443" s="16">
        <v>230.72555102311756</v>
      </c>
      <c r="J443" s="16">
        <v>6644</v>
      </c>
      <c r="K443" s="21">
        <f t="shared" si="10"/>
        <v>34.726904127501136</v>
      </c>
    </row>
    <row r="444" spans="1:11" x14ac:dyDescent="0.25">
      <c r="A444" s="16" t="s">
        <v>184</v>
      </c>
      <c r="B444" s="16" t="s">
        <v>232</v>
      </c>
      <c r="C444" s="16" t="s">
        <v>191</v>
      </c>
      <c r="D444" s="16" t="s">
        <v>187</v>
      </c>
      <c r="E444" s="16" t="s">
        <v>187</v>
      </c>
      <c r="F444" s="16" t="s">
        <v>202</v>
      </c>
      <c r="G444" s="16" t="s">
        <v>201</v>
      </c>
      <c r="H444" s="16" t="s">
        <v>190</v>
      </c>
      <c r="I444" s="16">
        <v>1.6285402693013283E-2</v>
      </c>
      <c r="J444" s="16">
        <v>1</v>
      </c>
      <c r="K444" s="21">
        <f t="shared" si="10"/>
        <v>16.285402693013282</v>
      </c>
    </row>
    <row r="445" spans="1:11" x14ac:dyDescent="0.25">
      <c r="A445" s="16" t="s">
        <v>184</v>
      </c>
      <c r="B445" s="16" t="s">
        <v>232</v>
      </c>
      <c r="C445" s="16" t="s">
        <v>191</v>
      </c>
      <c r="D445" s="16" t="s">
        <v>187</v>
      </c>
      <c r="E445" s="16" t="s">
        <v>187</v>
      </c>
      <c r="F445" s="16" t="s">
        <v>202</v>
      </c>
      <c r="G445" s="16" t="s">
        <v>202</v>
      </c>
      <c r="H445" s="16" t="s">
        <v>190</v>
      </c>
      <c r="I445" s="16">
        <v>0.46191862163035807</v>
      </c>
      <c r="J445" s="16">
        <v>8</v>
      </c>
      <c r="K445" s="21">
        <f t="shared" si="10"/>
        <v>57.739827703794759</v>
      </c>
    </row>
    <row r="446" spans="1:11" x14ac:dyDescent="0.25">
      <c r="A446" s="16" t="s">
        <v>184</v>
      </c>
      <c r="B446" s="16" t="s">
        <v>232</v>
      </c>
      <c r="C446" s="16" t="s">
        <v>191</v>
      </c>
      <c r="D446" s="16" t="s">
        <v>187</v>
      </c>
      <c r="E446" s="16" t="s">
        <v>187</v>
      </c>
      <c r="F446" s="16" t="s">
        <v>213</v>
      </c>
      <c r="G446" s="16" t="s">
        <v>213</v>
      </c>
      <c r="H446" s="16" t="s">
        <v>190</v>
      </c>
      <c r="I446" s="16">
        <v>0.6283819626877174</v>
      </c>
      <c r="J446" s="16">
        <v>8</v>
      </c>
      <c r="K446" s="21">
        <f t="shared" si="10"/>
        <v>78.547745335964677</v>
      </c>
    </row>
    <row r="447" spans="1:11" x14ac:dyDescent="0.25">
      <c r="A447" s="16" t="s">
        <v>184</v>
      </c>
      <c r="B447" s="16" t="s">
        <v>232</v>
      </c>
      <c r="C447" s="16" t="s">
        <v>193</v>
      </c>
      <c r="D447" s="16" t="s">
        <v>194</v>
      </c>
      <c r="E447" s="16" t="s">
        <v>192</v>
      </c>
      <c r="F447" s="17" t="s">
        <v>188</v>
      </c>
      <c r="G447" s="17" t="s">
        <v>188</v>
      </c>
      <c r="H447" s="16" t="s">
        <v>189</v>
      </c>
      <c r="I447" s="16">
        <v>165.24965641669439</v>
      </c>
      <c r="J447" s="16">
        <v>5921</v>
      </c>
      <c r="K447" s="21">
        <f t="shared" si="10"/>
        <v>27.909078942187872</v>
      </c>
    </row>
    <row r="448" spans="1:11" x14ac:dyDescent="0.25">
      <c r="A448" s="16" t="s">
        <v>184</v>
      </c>
      <c r="B448" s="16" t="s">
        <v>232</v>
      </c>
      <c r="C448" s="16" t="s">
        <v>195</v>
      </c>
      <c r="D448" s="16" t="s">
        <v>195</v>
      </c>
      <c r="E448" s="16" t="s">
        <v>192</v>
      </c>
      <c r="F448" s="16" t="s">
        <v>188</v>
      </c>
      <c r="G448" s="16" t="s">
        <v>188</v>
      </c>
      <c r="H448" s="16" t="s">
        <v>189</v>
      </c>
      <c r="I448" s="16">
        <v>0.43260039848771903</v>
      </c>
      <c r="J448" s="16">
        <v>12</v>
      </c>
      <c r="K448" s="21">
        <f t="shared" si="10"/>
        <v>36.050033207309923</v>
      </c>
    </row>
    <row r="449" spans="1:11" x14ac:dyDescent="0.25">
      <c r="A449" s="16" t="s">
        <v>184</v>
      </c>
      <c r="B449" s="16" t="s">
        <v>232</v>
      </c>
      <c r="C449" s="16" t="s">
        <v>196</v>
      </c>
      <c r="D449" s="16" t="s">
        <v>195</v>
      </c>
      <c r="E449" s="16" t="s">
        <v>192</v>
      </c>
      <c r="F449" s="16" t="s">
        <v>201</v>
      </c>
      <c r="G449" s="16" t="s">
        <v>201</v>
      </c>
      <c r="H449" s="16" t="s">
        <v>190</v>
      </c>
      <c r="I449" s="16">
        <v>0.59965522410224048</v>
      </c>
      <c r="J449" s="16">
        <v>18</v>
      </c>
      <c r="K449" s="21">
        <f t="shared" si="10"/>
        <v>33.314179116791138</v>
      </c>
    </row>
    <row r="450" spans="1:11" x14ac:dyDescent="0.25">
      <c r="A450" s="16" t="s">
        <v>184</v>
      </c>
      <c r="B450" s="16" t="s">
        <v>232</v>
      </c>
      <c r="C450" s="16" t="s">
        <v>196</v>
      </c>
      <c r="D450" s="16" t="s">
        <v>195</v>
      </c>
      <c r="E450" s="16" t="s">
        <v>192</v>
      </c>
      <c r="F450" s="16" t="s">
        <v>201</v>
      </c>
      <c r="G450" s="16" t="s">
        <v>202</v>
      </c>
      <c r="H450" s="16" t="s">
        <v>190</v>
      </c>
      <c r="I450" s="16">
        <v>5.2696536324814455E-2</v>
      </c>
      <c r="J450" s="16">
        <v>1</v>
      </c>
      <c r="K450" s="21">
        <f t="shared" si="10"/>
        <v>52.696536324814453</v>
      </c>
    </row>
    <row r="451" spans="1:11" x14ac:dyDescent="0.25">
      <c r="A451" s="16" t="s">
        <v>184</v>
      </c>
      <c r="B451" s="16" t="s">
        <v>232</v>
      </c>
      <c r="C451" s="16" t="s">
        <v>196</v>
      </c>
      <c r="D451" s="16" t="s">
        <v>195</v>
      </c>
      <c r="E451" s="16" t="s">
        <v>192</v>
      </c>
      <c r="F451" s="16" t="s">
        <v>188</v>
      </c>
      <c r="G451" s="16" t="s">
        <v>188</v>
      </c>
      <c r="H451" s="16" t="s">
        <v>189</v>
      </c>
      <c r="I451" s="16">
        <v>3.8224542735360179</v>
      </c>
      <c r="J451" s="16">
        <v>122</v>
      </c>
      <c r="K451" s="21">
        <f t="shared" si="10"/>
        <v>31.331592406032936</v>
      </c>
    </row>
    <row r="452" spans="1:11" x14ac:dyDescent="0.25">
      <c r="A452" s="16" t="s">
        <v>184</v>
      </c>
      <c r="B452" s="16" t="s">
        <v>232</v>
      </c>
      <c r="C452" s="16" t="s">
        <v>198</v>
      </c>
      <c r="D452" s="16" t="s">
        <v>195</v>
      </c>
      <c r="E452" s="16" t="s">
        <v>192</v>
      </c>
      <c r="F452" s="16" t="s">
        <v>201</v>
      </c>
      <c r="G452" s="16" t="s">
        <v>201</v>
      </c>
      <c r="H452" s="16" t="s">
        <v>190</v>
      </c>
      <c r="I452" s="16">
        <v>0.23247308475492384</v>
      </c>
      <c r="J452" s="16">
        <v>5</v>
      </c>
      <c r="K452" s="21">
        <f t="shared" si="10"/>
        <v>46.494616950984764</v>
      </c>
    </row>
    <row r="453" spans="1:11" x14ac:dyDescent="0.25">
      <c r="A453" s="16" t="s">
        <v>184</v>
      </c>
      <c r="B453" s="16" t="s">
        <v>232</v>
      </c>
      <c r="C453" s="16" t="s">
        <v>198</v>
      </c>
      <c r="D453" s="16" t="s">
        <v>195</v>
      </c>
      <c r="E453" s="16" t="s">
        <v>192</v>
      </c>
      <c r="F453" s="16" t="s">
        <v>201</v>
      </c>
      <c r="G453" s="16" t="s">
        <v>202</v>
      </c>
      <c r="H453" s="16" t="s">
        <v>190</v>
      </c>
      <c r="I453" s="16">
        <v>5.2166787153364098E-2</v>
      </c>
      <c r="J453" s="16">
        <v>1</v>
      </c>
      <c r="K453" s="21">
        <f t="shared" si="10"/>
        <v>52.166787153364098</v>
      </c>
    </row>
    <row r="454" spans="1:11" x14ac:dyDescent="0.25">
      <c r="A454" s="16" t="s">
        <v>184</v>
      </c>
      <c r="B454" s="16" t="s">
        <v>232</v>
      </c>
      <c r="C454" s="16" t="s">
        <v>198</v>
      </c>
      <c r="D454" s="16" t="s">
        <v>195</v>
      </c>
      <c r="E454" s="16" t="s">
        <v>192</v>
      </c>
      <c r="F454" s="16" t="s">
        <v>188</v>
      </c>
      <c r="G454" s="16" t="s">
        <v>188</v>
      </c>
      <c r="H454" s="16" t="s">
        <v>189</v>
      </c>
      <c r="I454" s="16">
        <v>0.331672394102763</v>
      </c>
      <c r="J454" s="16">
        <v>11</v>
      </c>
      <c r="K454" s="21">
        <f t="shared" si="10"/>
        <v>30.152035827523907</v>
      </c>
    </row>
    <row r="455" spans="1:11" x14ac:dyDescent="0.25">
      <c r="A455" s="16" t="s">
        <v>184</v>
      </c>
      <c r="B455" s="16" t="s">
        <v>232</v>
      </c>
      <c r="C455" s="16" t="s">
        <v>194</v>
      </c>
      <c r="D455" s="16" t="s">
        <v>194</v>
      </c>
      <c r="E455" s="16" t="s">
        <v>192</v>
      </c>
      <c r="F455" s="17" t="s">
        <v>188</v>
      </c>
      <c r="G455" s="17" t="s">
        <v>188</v>
      </c>
      <c r="H455" s="16" t="s">
        <v>189</v>
      </c>
      <c r="I455" s="16">
        <v>3.8376835033273489</v>
      </c>
      <c r="J455" s="16">
        <v>92</v>
      </c>
      <c r="K455" s="21">
        <f t="shared" ref="K455:K518" si="11">I455/J455*1000</f>
        <v>41.713951123123358</v>
      </c>
    </row>
    <row r="456" spans="1:11" x14ac:dyDescent="0.25">
      <c r="A456" s="16" t="s">
        <v>184</v>
      </c>
      <c r="B456" s="16" t="s">
        <v>233</v>
      </c>
      <c r="C456" s="16" t="s">
        <v>186</v>
      </c>
      <c r="D456" s="16" t="s">
        <v>187</v>
      </c>
      <c r="E456" s="16" t="s">
        <v>187</v>
      </c>
      <c r="F456" s="16" t="s">
        <v>201</v>
      </c>
      <c r="G456" s="16" t="s">
        <v>201</v>
      </c>
      <c r="H456" s="16" t="s">
        <v>190</v>
      </c>
      <c r="I456" s="16">
        <v>0.37047228877634175</v>
      </c>
      <c r="J456" s="16">
        <v>11</v>
      </c>
      <c r="K456" s="21">
        <f t="shared" si="11"/>
        <v>33.679298979667436</v>
      </c>
    </row>
    <row r="457" spans="1:11" x14ac:dyDescent="0.25">
      <c r="A457" s="16" t="s">
        <v>184</v>
      </c>
      <c r="B457" s="16" t="s">
        <v>233</v>
      </c>
      <c r="C457" s="16" t="s">
        <v>186</v>
      </c>
      <c r="D457" s="16" t="s">
        <v>187</v>
      </c>
      <c r="E457" s="16" t="s">
        <v>187</v>
      </c>
      <c r="F457" s="16" t="s">
        <v>188</v>
      </c>
      <c r="G457" s="16" t="s">
        <v>188</v>
      </c>
      <c r="H457" s="16" t="s">
        <v>189</v>
      </c>
      <c r="I457" s="16">
        <v>11.68698497802353</v>
      </c>
      <c r="J457" s="16">
        <v>388</v>
      </c>
      <c r="K457" s="21">
        <f t="shared" si="11"/>
        <v>30.121095304184355</v>
      </c>
    </row>
    <row r="458" spans="1:11" x14ac:dyDescent="0.25">
      <c r="A458" s="16" t="s">
        <v>184</v>
      </c>
      <c r="B458" s="16" t="s">
        <v>233</v>
      </c>
      <c r="C458" s="16" t="s">
        <v>191</v>
      </c>
      <c r="D458" s="16" t="s">
        <v>187</v>
      </c>
      <c r="E458" s="16" t="s">
        <v>187</v>
      </c>
      <c r="F458" s="16" t="s">
        <v>201</v>
      </c>
      <c r="G458" s="16" t="s">
        <v>201</v>
      </c>
      <c r="H458" s="16" t="s">
        <v>190</v>
      </c>
      <c r="I458" s="16">
        <v>0.69358769884051896</v>
      </c>
      <c r="J458" s="16">
        <v>25</v>
      </c>
      <c r="K458" s="21">
        <f t="shared" si="11"/>
        <v>27.74350795362076</v>
      </c>
    </row>
    <row r="459" spans="1:11" x14ac:dyDescent="0.25">
      <c r="A459" s="16" t="s">
        <v>184</v>
      </c>
      <c r="B459" s="16" t="s">
        <v>233</v>
      </c>
      <c r="C459" s="16" t="s">
        <v>191</v>
      </c>
      <c r="D459" s="16" t="s">
        <v>187</v>
      </c>
      <c r="E459" s="16" t="s">
        <v>187</v>
      </c>
      <c r="F459" s="16" t="s">
        <v>188</v>
      </c>
      <c r="G459" s="16" t="s">
        <v>188</v>
      </c>
      <c r="H459" s="16" t="s">
        <v>189</v>
      </c>
      <c r="I459" s="16">
        <v>66.619009278976407</v>
      </c>
      <c r="J459" s="16">
        <v>2296</v>
      </c>
      <c r="K459" s="21">
        <f t="shared" si="11"/>
        <v>29.015247943805058</v>
      </c>
    </row>
    <row r="460" spans="1:11" x14ac:dyDescent="0.25">
      <c r="A460" s="16" t="s">
        <v>184</v>
      </c>
      <c r="B460" s="16" t="s">
        <v>233</v>
      </c>
      <c r="C460" s="16" t="s">
        <v>191</v>
      </c>
      <c r="D460" s="16" t="s">
        <v>187</v>
      </c>
      <c r="E460" s="16" t="s">
        <v>187</v>
      </c>
      <c r="F460" s="16" t="s">
        <v>202</v>
      </c>
      <c r="G460" s="16" t="s">
        <v>202</v>
      </c>
      <c r="H460" s="16" t="s">
        <v>190</v>
      </c>
      <c r="I460" s="16">
        <v>0.40806390906515105</v>
      </c>
      <c r="J460" s="16">
        <v>8</v>
      </c>
      <c r="K460" s="21">
        <f t="shared" si="11"/>
        <v>51.007988633143881</v>
      </c>
    </row>
    <row r="461" spans="1:11" x14ac:dyDescent="0.25">
      <c r="A461" s="16" t="s">
        <v>184</v>
      </c>
      <c r="B461" s="16" t="s">
        <v>233</v>
      </c>
      <c r="C461" s="16" t="s">
        <v>191</v>
      </c>
      <c r="D461" s="16" t="s">
        <v>187</v>
      </c>
      <c r="E461" s="16" t="s">
        <v>187</v>
      </c>
      <c r="F461" s="16" t="s">
        <v>214</v>
      </c>
      <c r="G461" s="16" t="s">
        <v>214</v>
      </c>
      <c r="H461" s="16" t="s">
        <v>190</v>
      </c>
      <c r="I461" s="16">
        <v>0.28382000250462319</v>
      </c>
      <c r="J461" s="16">
        <v>9</v>
      </c>
      <c r="K461" s="21">
        <f t="shared" si="11"/>
        <v>31.53555583384702</v>
      </c>
    </row>
    <row r="462" spans="1:11" x14ac:dyDescent="0.25">
      <c r="A462" s="16" t="s">
        <v>184</v>
      </c>
      <c r="B462" s="16" t="s">
        <v>233</v>
      </c>
      <c r="C462" s="16" t="s">
        <v>193</v>
      </c>
      <c r="D462" s="16" t="s">
        <v>194</v>
      </c>
      <c r="E462" s="16" t="s">
        <v>192</v>
      </c>
      <c r="F462" s="17" t="s">
        <v>188</v>
      </c>
      <c r="G462" s="17" t="s">
        <v>188</v>
      </c>
      <c r="H462" s="16" t="s">
        <v>189</v>
      </c>
      <c r="I462" s="16">
        <v>30.612323938286032</v>
      </c>
      <c r="J462" s="16">
        <v>1171</v>
      </c>
      <c r="K462" s="21">
        <f t="shared" si="11"/>
        <v>26.142035814078593</v>
      </c>
    </row>
    <row r="463" spans="1:11" x14ac:dyDescent="0.25">
      <c r="A463" s="16" t="s">
        <v>184</v>
      </c>
      <c r="B463" s="16" t="s">
        <v>233</v>
      </c>
      <c r="C463" s="16" t="s">
        <v>195</v>
      </c>
      <c r="D463" s="16" t="s">
        <v>195</v>
      </c>
      <c r="E463" s="16" t="s">
        <v>192</v>
      </c>
      <c r="F463" s="16" t="s">
        <v>188</v>
      </c>
      <c r="G463" s="16" t="s">
        <v>188</v>
      </c>
      <c r="H463" s="16" t="s">
        <v>189</v>
      </c>
      <c r="I463" s="16">
        <v>1.873209081334588E-2</v>
      </c>
      <c r="J463" s="16">
        <v>1</v>
      </c>
      <c r="K463" s="21">
        <f t="shared" si="11"/>
        <v>18.732090813345881</v>
      </c>
    </row>
    <row r="464" spans="1:11" x14ac:dyDescent="0.25">
      <c r="A464" s="16" t="s">
        <v>184</v>
      </c>
      <c r="B464" s="16" t="s">
        <v>233</v>
      </c>
      <c r="C464" s="16" t="s">
        <v>196</v>
      </c>
      <c r="D464" s="16" t="s">
        <v>195</v>
      </c>
      <c r="E464" s="16" t="s">
        <v>192</v>
      </c>
      <c r="F464" s="16" t="s">
        <v>188</v>
      </c>
      <c r="G464" s="16" t="s">
        <v>188</v>
      </c>
      <c r="H464" s="16" t="s">
        <v>189</v>
      </c>
      <c r="I464" s="16">
        <v>0.81508523880148609</v>
      </c>
      <c r="J464" s="16">
        <v>38</v>
      </c>
      <c r="K464" s="21">
        <f t="shared" si="11"/>
        <v>21.449611547407528</v>
      </c>
    </row>
    <row r="465" spans="1:11" x14ac:dyDescent="0.25">
      <c r="A465" s="16" t="s">
        <v>184</v>
      </c>
      <c r="B465" s="16" t="s">
        <v>233</v>
      </c>
      <c r="C465" s="16" t="s">
        <v>194</v>
      </c>
      <c r="D465" s="16" t="s">
        <v>194</v>
      </c>
      <c r="E465" s="16" t="s">
        <v>192</v>
      </c>
      <c r="F465" s="17" t="s">
        <v>188</v>
      </c>
      <c r="G465" s="17" t="s">
        <v>188</v>
      </c>
      <c r="H465" s="16" t="s">
        <v>189</v>
      </c>
      <c r="I465" s="16">
        <v>10.216923175967397</v>
      </c>
      <c r="J465" s="16">
        <v>572</v>
      </c>
      <c r="K465" s="21">
        <f t="shared" si="11"/>
        <v>17.861753804138804</v>
      </c>
    </row>
    <row r="466" spans="1:11" x14ac:dyDescent="0.25">
      <c r="A466" s="16" t="s">
        <v>184</v>
      </c>
      <c r="B466" s="16" t="s">
        <v>234</v>
      </c>
      <c r="C466" s="16" t="s">
        <v>186</v>
      </c>
      <c r="D466" s="16" t="s">
        <v>187</v>
      </c>
      <c r="E466" s="16" t="s">
        <v>187</v>
      </c>
      <c r="F466" s="16" t="s">
        <v>188</v>
      </c>
      <c r="G466" s="16" t="s">
        <v>188</v>
      </c>
      <c r="H466" s="16" t="s">
        <v>189</v>
      </c>
      <c r="I466" s="16">
        <v>0.20938512304910703</v>
      </c>
      <c r="J466" s="16">
        <v>8</v>
      </c>
      <c r="K466" s="21">
        <f t="shared" si="11"/>
        <v>26.173140381138378</v>
      </c>
    </row>
    <row r="467" spans="1:11" x14ac:dyDescent="0.25">
      <c r="A467" s="16" t="s">
        <v>184</v>
      </c>
      <c r="B467" s="16" t="s">
        <v>234</v>
      </c>
      <c r="C467" s="16" t="s">
        <v>191</v>
      </c>
      <c r="D467" s="16" t="s">
        <v>187</v>
      </c>
      <c r="E467" s="16" t="s">
        <v>187</v>
      </c>
      <c r="F467" s="16" t="s">
        <v>188</v>
      </c>
      <c r="G467" s="16" t="s">
        <v>188</v>
      </c>
      <c r="H467" s="16" t="s">
        <v>189</v>
      </c>
      <c r="I467" s="16">
        <v>2.8118871072915459</v>
      </c>
      <c r="J467" s="16">
        <v>82</v>
      </c>
      <c r="K467" s="21">
        <f t="shared" si="11"/>
        <v>34.291306186482267</v>
      </c>
    </row>
    <row r="468" spans="1:11" x14ac:dyDescent="0.25">
      <c r="A468" s="16" t="s">
        <v>184</v>
      </c>
      <c r="B468" s="16" t="s">
        <v>234</v>
      </c>
      <c r="C468" s="16" t="s">
        <v>193</v>
      </c>
      <c r="D468" s="16" t="s">
        <v>194</v>
      </c>
      <c r="E468" s="16" t="s">
        <v>192</v>
      </c>
      <c r="F468" s="17" t="s">
        <v>188</v>
      </c>
      <c r="G468" s="17" t="s">
        <v>188</v>
      </c>
      <c r="H468" s="16" t="s">
        <v>189</v>
      </c>
      <c r="I468" s="16">
        <v>1.0583573106027353</v>
      </c>
      <c r="J468" s="16">
        <v>42</v>
      </c>
      <c r="K468" s="21">
        <f t="shared" si="11"/>
        <v>25.198983585779413</v>
      </c>
    </row>
    <row r="469" spans="1:11" x14ac:dyDescent="0.25">
      <c r="A469" s="16" t="s">
        <v>184</v>
      </c>
      <c r="B469" s="16" t="s">
        <v>234</v>
      </c>
      <c r="C469" s="16" t="s">
        <v>196</v>
      </c>
      <c r="D469" s="16" t="s">
        <v>195</v>
      </c>
      <c r="E469" s="16" t="s">
        <v>192</v>
      </c>
      <c r="F469" s="16" t="s">
        <v>188</v>
      </c>
      <c r="G469" s="16" t="s">
        <v>188</v>
      </c>
      <c r="H469" s="16" t="s">
        <v>189</v>
      </c>
      <c r="I469" s="16">
        <v>5.2699919326298771E-2</v>
      </c>
      <c r="J469" s="16">
        <v>3</v>
      </c>
      <c r="K469" s="21">
        <f t="shared" si="11"/>
        <v>17.566639775432925</v>
      </c>
    </row>
    <row r="470" spans="1:11" x14ac:dyDescent="0.25">
      <c r="A470" s="16" t="s">
        <v>184</v>
      </c>
      <c r="B470" s="16" t="s">
        <v>234</v>
      </c>
      <c r="C470" s="16" t="s">
        <v>194</v>
      </c>
      <c r="D470" s="16" t="s">
        <v>194</v>
      </c>
      <c r="E470" s="16" t="s">
        <v>192</v>
      </c>
      <c r="F470" s="17" t="s">
        <v>188</v>
      </c>
      <c r="G470" s="17" t="s">
        <v>188</v>
      </c>
      <c r="H470" s="16" t="s">
        <v>189</v>
      </c>
      <c r="I470" s="16">
        <v>0.2184022448754305</v>
      </c>
      <c r="J470" s="16">
        <v>14</v>
      </c>
      <c r="K470" s="21">
        <f t="shared" si="11"/>
        <v>15.600160348245035</v>
      </c>
    </row>
    <row r="471" spans="1:11" x14ac:dyDescent="0.25">
      <c r="A471" s="16" t="s">
        <v>184</v>
      </c>
      <c r="B471" s="16" t="s">
        <v>235</v>
      </c>
      <c r="C471" s="16" t="s">
        <v>186</v>
      </c>
      <c r="D471" s="16" t="s">
        <v>187</v>
      </c>
      <c r="E471" s="16" t="s">
        <v>187</v>
      </c>
      <c r="F471" s="16" t="s">
        <v>201</v>
      </c>
      <c r="G471" s="16" t="s">
        <v>201</v>
      </c>
      <c r="H471" s="16" t="s">
        <v>190</v>
      </c>
      <c r="I471" s="16">
        <v>21.883145225527649</v>
      </c>
      <c r="J471" s="16">
        <v>500</v>
      </c>
      <c r="K471" s="21">
        <f t="shared" si="11"/>
        <v>43.766290451055298</v>
      </c>
    </row>
    <row r="472" spans="1:11" x14ac:dyDescent="0.25">
      <c r="A472" s="16" t="s">
        <v>184</v>
      </c>
      <c r="B472" s="16" t="s">
        <v>235</v>
      </c>
      <c r="C472" s="16" t="s">
        <v>186</v>
      </c>
      <c r="D472" s="16" t="s">
        <v>187</v>
      </c>
      <c r="E472" s="16" t="s">
        <v>187</v>
      </c>
      <c r="F472" s="16" t="s">
        <v>201</v>
      </c>
      <c r="G472" s="16" t="s">
        <v>188</v>
      </c>
      <c r="H472" s="16" t="s">
        <v>189</v>
      </c>
      <c r="I472" s="16">
        <v>2.8028032365932503</v>
      </c>
      <c r="J472" s="16">
        <v>72</v>
      </c>
      <c r="K472" s="21">
        <f t="shared" si="11"/>
        <v>38.927822730461813</v>
      </c>
    </row>
    <row r="473" spans="1:11" x14ac:dyDescent="0.25">
      <c r="A473" s="16" t="s">
        <v>184</v>
      </c>
      <c r="B473" s="16" t="s">
        <v>235</v>
      </c>
      <c r="C473" s="16" t="s">
        <v>186</v>
      </c>
      <c r="D473" s="16" t="s">
        <v>187</v>
      </c>
      <c r="E473" s="16" t="s">
        <v>187</v>
      </c>
      <c r="F473" s="16" t="s">
        <v>201</v>
      </c>
      <c r="G473" s="16" t="s">
        <v>202</v>
      </c>
      <c r="H473" s="16" t="s">
        <v>190</v>
      </c>
      <c r="I473" s="16">
        <v>0.16921716938023806</v>
      </c>
      <c r="J473" s="16">
        <v>3</v>
      </c>
      <c r="K473" s="21">
        <f t="shared" si="11"/>
        <v>56.405723126746018</v>
      </c>
    </row>
    <row r="474" spans="1:11" x14ac:dyDescent="0.25">
      <c r="A474" s="16" t="s">
        <v>184</v>
      </c>
      <c r="B474" s="16" t="s">
        <v>235</v>
      </c>
      <c r="C474" s="16" t="s">
        <v>186</v>
      </c>
      <c r="D474" s="16" t="s">
        <v>187</v>
      </c>
      <c r="E474" s="16" t="s">
        <v>187</v>
      </c>
      <c r="F474" s="16" t="s">
        <v>188</v>
      </c>
      <c r="G474" s="16" t="s">
        <v>201</v>
      </c>
      <c r="H474" s="16" t="s">
        <v>190</v>
      </c>
      <c r="I474" s="16">
        <v>0.13559223092699382</v>
      </c>
      <c r="J474" s="16">
        <v>4</v>
      </c>
      <c r="K474" s="21">
        <f t="shared" si="11"/>
        <v>33.898057731748459</v>
      </c>
    </row>
    <row r="475" spans="1:11" x14ac:dyDescent="0.25">
      <c r="A475" s="16" t="s">
        <v>184</v>
      </c>
      <c r="B475" s="16" t="s">
        <v>235</v>
      </c>
      <c r="C475" s="16" t="s">
        <v>186</v>
      </c>
      <c r="D475" s="16" t="s">
        <v>187</v>
      </c>
      <c r="E475" s="16" t="s">
        <v>187</v>
      </c>
      <c r="F475" s="16" t="s">
        <v>188</v>
      </c>
      <c r="G475" s="16" t="s">
        <v>188</v>
      </c>
      <c r="H475" s="16" t="s">
        <v>189</v>
      </c>
      <c r="I475" s="16">
        <v>65.355298734665112</v>
      </c>
      <c r="J475" s="16">
        <v>1666</v>
      </c>
      <c r="K475" s="21">
        <f t="shared" si="11"/>
        <v>39.228870789114708</v>
      </c>
    </row>
    <row r="476" spans="1:11" x14ac:dyDescent="0.25">
      <c r="A476" s="16" t="s">
        <v>184</v>
      </c>
      <c r="B476" s="16" t="s">
        <v>235</v>
      </c>
      <c r="C476" s="16" t="s">
        <v>186</v>
      </c>
      <c r="D476" s="16" t="s">
        <v>187</v>
      </c>
      <c r="E476" s="16" t="s">
        <v>187</v>
      </c>
      <c r="F476" s="16" t="s">
        <v>202</v>
      </c>
      <c r="G476" s="16" t="s">
        <v>201</v>
      </c>
      <c r="H476" s="16" t="s">
        <v>190</v>
      </c>
      <c r="I476" s="16">
        <v>0.34613415880483844</v>
      </c>
      <c r="J476" s="16">
        <v>8</v>
      </c>
      <c r="K476" s="21">
        <f t="shared" si="11"/>
        <v>43.266769850604803</v>
      </c>
    </row>
    <row r="477" spans="1:11" x14ac:dyDescent="0.25">
      <c r="A477" s="16" t="s">
        <v>184</v>
      </c>
      <c r="B477" s="16" t="s">
        <v>235</v>
      </c>
      <c r="C477" s="16" t="s">
        <v>186</v>
      </c>
      <c r="D477" s="16" t="s">
        <v>187</v>
      </c>
      <c r="E477" s="16" t="s">
        <v>187</v>
      </c>
      <c r="F477" s="16" t="s">
        <v>202</v>
      </c>
      <c r="G477" s="16" t="s">
        <v>202</v>
      </c>
      <c r="H477" s="16" t="s">
        <v>190</v>
      </c>
      <c r="I477" s="16">
        <v>0.27214694078189139</v>
      </c>
      <c r="J477" s="16">
        <v>6</v>
      </c>
      <c r="K477" s="21">
        <f t="shared" si="11"/>
        <v>45.357823463648565</v>
      </c>
    </row>
    <row r="478" spans="1:11" x14ac:dyDescent="0.25">
      <c r="A478" s="16" t="s">
        <v>184</v>
      </c>
      <c r="B478" s="16" t="s">
        <v>235</v>
      </c>
      <c r="C478" s="16" t="s">
        <v>191</v>
      </c>
      <c r="D478" s="16" t="s">
        <v>187</v>
      </c>
      <c r="E478" s="16" t="s">
        <v>187</v>
      </c>
      <c r="F478" s="16" t="s">
        <v>201</v>
      </c>
      <c r="G478" s="16" t="s">
        <v>201</v>
      </c>
      <c r="H478" s="16" t="s">
        <v>190</v>
      </c>
      <c r="I478" s="16">
        <v>15.641221221116169</v>
      </c>
      <c r="J478" s="16">
        <v>413</v>
      </c>
      <c r="K478" s="21">
        <f t="shared" si="11"/>
        <v>37.872206346528259</v>
      </c>
    </row>
    <row r="479" spans="1:11" x14ac:dyDescent="0.25">
      <c r="A479" s="16" t="s">
        <v>184</v>
      </c>
      <c r="B479" s="16" t="s">
        <v>235</v>
      </c>
      <c r="C479" s="16" t="s">
        <v>191</v>
      </c>
      <c r="D479" s="16" t="s">
        <v>187</v>
      </c>
      <c r="E479" s="16" t="s">
        <v>187</v>
      </c>
      <c r="F479" s="16" t="s">
        <v>201</v>
      </c>
      <c r="G479" s="16" t="s">
        <v>188</v>
      </c>
      <c r="H479" s="16" t="s">
        <v>189</v>
      </c>
      <c r="I479" s="16">
        <v>2.0978265488302146</v>
      </c>
      <c r="J479" s="16">
        <v>64</v>
      </c>
      <c r="K479" s="21">
        <f t="shared" si="11"/>
        <v>32.778539825472102</v>
      </c>
    </row>
    <row r="480" spans="1:11" x14ac:dyDescent="0.25">
      <c r="A480" s="16" t="s">
        <v>184</v>
      </c>
      <c r="B480" s="16" t="s">
        <v>235</v>
      </c>
      <c r="C480" s="16" t="s">
        <v>191</v>
      </c>
      <c r="D480" s="16" t="s">
        <v>187</v>
      </c>
      <c r="E480" s="16" t="s">
        <v>187</v>
      </c>
      <c r="F480" s="16" t="s">
        <v>201</v>
      </c>
      <c r="G480" s="16" t="s">
        <v>202</v>
      </c>
      <c r="H480" s="16" t="s">
        <v>190</v>
      </c>
      <c r="I480" s="16">
        <v>0.36921990397660354</v>
      </c>
      <c r="J480" s="16">
        <v>6</v>
      </c>
      <c r="K480" s="21">
        <f t="shared" si="11"/>
        <v>61.536650662767258</v>
      </c>
    </row>
    <row r="481" spans="1:11" x14ac:dyDescent="0.25">
      <c r="A481" s="16" t="s">
        <v>184</v>
      </c>
      <c r="B481" s="16" t="s">
        <v>235</v>
      </c>
      <c r="C481" s="16" t="s">
        <v>191</v>
      </c>
      <c r="D481" s="16" t="s">
        <v>187</v>
      </c>
      <c r="E481" s="16" t="s">
        <v>187</v>
      </c>
      <c r="F481" s="16" t="s">
        <v>201</v>
      </c>
      <c r="G481" s="16" t="s">
        <v>214</v>
      </c>
      <c r="H481" s="16" t="s">
        <v>190</v>
      </c>
      <c r="I481" s="16">
        <v>8.9196472159437046E-2</v>
      </c>
      <c r="J481" s="16">
        <v>3</v>
      </c>
      <c r="K481" s="21">
        <f t="shared" si="11"/>
        <v>29.732157386479013</v>
      </c>
    </row>
    <row r="482" spans="1:11" x14ac:dyDescent="0.25">
      <c r="A482" s="16" t="s">
        <v>184</v>
      </c>
      <c r="B482" s="16" t="s">
        <v>235</v>
      </c>
      <c r="C482" s="16" t="s">
        <v>191</v>
      </c>
      <c r="D482" s="16" t="s">
        <v>187</v>
      </c>
      <c r="E482" s="16" t="s">
        <v>187</v>
      </c>
      <c r="F482" s="16" t="s">
        <v>188</v>
      </c>
      <c r="G482" s="16" t="s">
        <v>201</v>
      </c>
      <c r="H482" s="16" t="s">
        <v>190</v>
      </c>
      <c r="I482" s="16">
        <v>0.1528972368901354</v>
      </c>
      <c r="J482" s="16">
        <v>3</v>
      </c>
      <c r="K482" s="21">
        <f t="shared" si="11"/>
        <v>50.965745630045134</v>
      </c>
    </row>
    <row r="483" spans="1:11" x14ac:dyDescent="0.25">
      <c r="A483" s="16" t="s">
        <v>184</v>
      </c>
      <c r="B483" s="16" t="s">
        <v>235</v>
      </c>
      <c r="C483" s="16" t="s">
        <v>191</v>
      </c>
      <c r="D483" s="16" t="s">
        <v>187</v>
      </c>
      <c r="E483" s="16" t="s">
        <v>187</v>
      </c>
      <c r="F483" s="16" t="s">
        <v>188</v>
      </c>
      <c r="G483" s="16" t="s">
        <v>188</v>
      </c>
      <c r="H483" s="16" t="s">
        <v>189</v>
      </c>
      <c r="I483" s="16">
        <v>50.851220420406953</v>
      </c>
      <c r="J483" s="16">
        <v>1477</v>
      </c>
      <c r="K483" s="21">
        <f t="shared" si="11"/>
        <v>34.428720663782634</v>
      </c>
    </row>
    <row r="484" spans="1:11" x14ac:dyDescent="0.25">
      <c r="A484" s="16" t="s">
        <v>184</v>
      </c>
      <c r="B484" s="16" t="s">
        <v>235</v>
      </c>
      <c r="C484" s="16" t="s">
        <v>191</v>
      </c>
      <c r="D484" s="16" t="s">
        <v>187</v>
      </c>
      <c r="E484" s="16" t="s">
        <v>187</v>
      </c>
      <c r="F484" s="16" t="s">
        <v>202</v>
      </c>
      <c r="G484" s="16" t="s">
        <v>201</v>
      </c>
      <c r="H484" s="16" t="s">
        <v>190</v>
      </c>
      <c r="I484" s="16">
        <v>9.3585135787554827E-2</v>
      </c>
      <c r="J484" s="16">
        <v>1</v>
      </c>
      <c r="K484" s="21">
        <f t="shared" si="11"/>
        <v>93.585135787554833</v>
      </c>
    </row>
    <row r="485" spans="1:11" x14ac:dyDescent="0.25">
      <c r="A485" s="16" t="s">
        <v>184</v>
      </c>
      <c r="B485" s="16" t="s">
        <v>235</v>
      </c>
      <c r="C485" s="16" t="s">
        <v>191</v>
      </c>
      <c r="D485" s="16" t="s">
        <v>187</v>
      </c>
      <c r="E485" s="16" t="s">
        <v>187</v>
      </c>
      <c r="F485" s="16" t="s">
        <v>202</v>
      </c>
      <c r="G485" s="16" t="s">
        <v>202</v>
      </c>
      <c r="H485" s="16" t="s">
        <v>190</v>
      </c>
      <c r="I485" s="16">
        <v>1.7959797315152155</v>
      </c>
      <c r="J485" s="16">
        <v>51</v>
      </c>
      <c r="K485" s="21">
        <f t="shared" si="11"/>
        <v>35.215288853239521</v>
      </c>
    </row>
    <row r="486" spans="1:11" x14ac:dyDescent="0.25">
      <c r="A486" s="16" t="s">
        <v>184</v>
      </c>
      <c r="B486" s="16" t="s">
        <v>235</v>
      </c>
      <c r="C486" s="16" t="s">
        <v>193</v>
      </c>
      <c r="D486" s="16" t="s">
        <v>194</v>
      </c>
      <c r="E486" s="16" t="s">
        <v>192</v>
      </c>
      <c r="F486" s="17" t="s">
        <v>188</v>
      </c>
      <c r="G486" s="17" t="s">
        <v>188</v>
      </c>
      <c r="H486" s="16" t="s">
        <v>189</v>
      </c>
      <c r="I486" s="16">
        <v>64.408595515940789</v>
      </c>
      <c r="J486" s="16">
        <v>1945</v>
      </c>
      <c r="K486" s="21">
        <f t="shared" si="11"/>
        <v>33.11495913415979</v>
      </c>
    </row>
    <row r="487" spans="1:11" x14ac:dyDescent="0.25">
      <c r="A487" s="16" t="s">
        <v>184</v>
      </c>
      <c r="B487" s="16" t="s">
        <v>235</v>
      </c>
      <c r="C487" s="16" t="s">
        <v>195</v>
      </c>
      <c r="D487" s="16" t="s">
        <v>195</v>
      </c>
      <c r="E487" s="16" t="s">
        <v>192</v>
      </c>
      <c r="F487" s="16" t="s">
        <v>188</v>
      </c>
      <c r="G487" s="16" t="s">
        <v>188</v>
      </c>
      <c r="H487" s="16" t="s">
        <v>189</v>
      </c>
      <c r="I487" s="16">
        <v>6.0007368786914629E-2</v>
      </c>
      <c r="J487" s="16">
        <v>2</v>
      </c>
      <c r="K487" s="21">
        <f t="shared" si="11"/>
        <v>30.003684393457316</v>
      </c>
    </row>
    <row r="488" spans="1:11" x14ac:dyDescent="0.25">
      <c r="A488" s="16" t="s">
        <v>184</v>
      </c>
      <c r="B488" s="16" t="s">
        <v>235</v>
      </c>
      <c r="C488" s="16" t="s">
        <v>196</v>
      </c>
      <c r="D488" s="16" t="s">
        <v>195</v>
      </c>
      <c r="E488" s="16" t="s">
        <v>192</v>
      </c>
      <c r="F488" s="16" t="s">
        <v>201</v>
      </c>
      <c r="G488" s="16" t="s">
        <v>201</v>
      </c>
      <c r="H488" s="16" t="s">
        <v>190</v>
      </c>
      <c r="I488" s="16">
        <v>0.29625023975407982</v>
      </c>
      <c r="J488" s="16">
        <v>9</v>
      </c>
      <c r="K488" s="21">
        <f t="shared" si="11"/>
        <v>32.916693306008867</v>
      </c>
    </row>
    <row r="489" spans="1:11" x14ac:dyDescent="0.25">
      <c r="A489" s="16" t="s">
        <v>184</v>
      </c>
      <c r="B489" s="16" t="s">
        <v>235</v>
      </c>
      <c r="C489" s="16" t="s">
        <v>196</v>
      </c>
      <c r="D489" s="16" t="s">
        <v>195</v>
      </c>
      <c r="E489" s="16" t="s">
        <v>192</v>
      </c>
      <c r="F489" s="16" t="s">
        <v>188</v>
      </c>
      <c r="G489" s="16" t="s">
        <v>188</v>
      </c>
      <c r="H489" s="16" t="s">
        <v>189</v>
      </c>
      <c r="I489" s="16">
        <v>0.45683516825362458</v>
      </c>
      <c r="J489" s="16">
        <v>16</v>
      </c>
      <c r="K489" s="21">
        <f t="shared" si="11"/>
        <v>28.552198015851538</v>
      </c>
    </row>
    <row r="490" spans="1:11" x14ac:dyDescent="0.25">
      <c r="A490" s="16" t="s">
        <v>184</v>
      </c>
      <c r="B490" s="16" t="s">
        <v>235</v>
      </c>
      <c r="C490" s="16" t="s">
        <v>204</v>
      </c>
      <c r="D490" s="16" t="s">
        <v>187</v>
      </c>
      <c r="E490" s="16" t="s">
        <v>187</v>
      </c>
      <c r="F490" s="16" t="s">
        <v>201</v>
      </c>
      <c r="G490" s="16" t="s">
        <v>201</v>
      </c>
      <c r="H490" s="16" t="s">
        <v>190</v>
      </c>
      <c r="I490" s="16">
        <v>4.2921983313158547</v>
      </c>
      <c r="J490" s="16">
        <v>113</v>
      </c>
      <c r="K490" s="21">
        <f t="shared" si="11"/>
        <v>37.984056029343847</v>
      </c>
    </row>
    <row r="491" spans="1:11" x14ac:dyDescent="0.25">
      <c r="A491" s="16" t="s">
        <v>184</v>
      </c>
      <c r="B491" s="16" t="s">
        <v>235</v>
      </c>
      <c r="C491" s="16" t="s">
        <v>204</v>
      </c>
      <c r="D491" s="16" t="s">
        <v>187</v>
      </c>
      <c r="E491" s="16" t="s">
        <v>187</v>
      </c>
      <c r="F491" s="16" t="s">
        <v>201</v>
      </c>
      <c r="G491" s="16" t="s">
        <v>188</v>
      </c>
      <c r="H491" s="16" t="s">
        <v>189</v>
      </c>
      <c r="I491" s="16">
        <v>1.380565782233975</v>
      </c>
      <c r="J491" s="16">
        <v>35</v>
      </c>
      <c r="K491" s="21">
        <f t="shared" si="11"/>
        <v>39.444736635256426</v>
      </c>
    </row>
    <row r="492" spans="1:11" x14ac:dyDescent="0.25">
      <c r="A492" s="16" t="s">
        <v>184</v>
      </c>
      <c r="B492" s="16" t="s">
        <v>235</v>
      </c>
      <c r="C492" s="16" t="s">
        <v>204</v>
      </c>
      <c r="D492" s="16" t="s">
        <v>187</v>
      </c>
      <c r="E492" s="16" t="s">
        <v>187</v>
      </c>
      <c r="F492" s="16" t="s">
        <v>201</v>
      </c>
      <c r="G492" s="16" t="s">
        <v>202</v>
      </c>
      <c r="H492" s="16" t="s">
        <v>190</v>
      </c>
      <c r="I492" s="16">
        <v>3.5879496065079258E-2</v>
      </c>
      <c r="J492" s="16">
        <v>1</v>
      </c>
      <c r="K492" s="21">
        <f t="shared" si="11"/>
        <v>35.879496065079259</v>
      </c>
    </row>
    <row r="493" spans="1:11" x14ac:dyDescent="0.25">
      <c r="A493" s="16" t="s">
        <v>184</v>
      </c>
      <c r="B493" s="16" t="s">
        <v>235</v>
      </c>
      <c r="C493" s="16" t="s">
        <v>204</v>
      </c>
      <c r="D493" s="16" t="s">
        <v>187</v>
      </c>
      <c r="E493" s="16" t="s">
        <v>187</v>
      </c>
      <c r="F493" s="16" t="s">
        <v>201</v>
      </c>
      <c r="G493" s="16" t="s">
        <v>214</v>
      </c>
      <c r="H493" s="16" t="s">
        <v>190</v>
      </c>
      <c r="I493" s="16">
        <v>6.8419312276270294E-2</v>
      </c>
      <c r="J493" s="16">
        <v>2</v>
      </c>
      <c r="K493" s="21">
        <f t="shared" si="11"/>
        <v>34.209656138135145</v>
      </c>
    </row>
    <row r="494" spans="1:11" x14ac:dyDescent="0.25">
      <c r="A494" s="16" t="s">
        <v>184</v>
      </c>
      <c r="B494" s="16" t="s">
        <v>235</v>
      </c>
      <c r="C494" s="16" t="s">
        <v>204</v>
      </c>
      <c r="D494" s="16" t="s">
        <v>187</v>
      </c>
      <c r="E494" s="16" t="s">
        <v>187</v>
      </c>
      <c r="F494" s="16" t="s">
        <v>188</v>
      </c>
      <c r="G494" s="16" t="s">
        <v>201</v>
      </c>
      <c r="H494" s="16" t="s">
        <v>190</v>
      </c>
      <c r="I494" s="16">
        <v>3.5739985565113673E-2</v>
      </c>
      <c r="J494" s="16">
        <v>1</v>
      </c>
      <c r="K494" s="21">
        <f t="shared" si="11"/>
        <v>35.73998556511367</v>
      </c>
    </row>
    <row r="495" spans="1:11" x14ac:dyDescent="0.25">
      <c r="A495" s="16" t="s">
        <v>184</v>
      </c>
      <c r="B495" s="16" t="s">
        <v>235</v>
      </c>
      <c r="C495" s="16" t="s">
        <v>204</v>
      </c>
      <c r="D495" s="16" t="s">
        <v>187</v>
      </c>
      <c r="E495" s="16" t="s">
        <v>187</v>
      </c>
      <c r="F495" s="16" t="s">
        <v>188</v>
      </c>
      <c r="G495" s="16" t="s">
        <v>188</v>
      </c>
      <c r="H495" s="16" t="s">
        <v>189</v>
      </c>
      <c r="I495" s="16">
        <v>27.437482300402564</v>
      </c>
      <c r="J495" s="16">
        <v>695</v>
      </c>
      <c r="K495" s="21">
        <f t="shared" si="11"/>
        <v>39.478391799140383</v>
      </c>
    </row>
    <row r="496" spans="1:11" x14ac:dyDescent="0.25">
      <c r="A496" s="16" t="s">
        <v>184</v>
      </c>
      <c r="B496" s="16" t="s">
        <v>235</v>
      </c>
      <c r="C496" s="16" t="s">
        <v>204</v>
      </c>
      <c r="D496" s="16" t="s">
        <v>187</v>
      </c>
      <c r="E496" s="16" t="s">
        <v>187</v>
      </c>
      <c r="F496" s="16" t="s">
        <v>214</v>
      </c>
      <c r="G496" s="16" t="s">
        <v>214</v>
      </c>
      <c r="H496" s="16" t="s">
        <v>190</v>
      </c>
      <c r="I496" s="16">
        <v>3.4053090709755651E-2</v>
      </c>
      <c r="J496" s="16">
        <v>1</v>
      </c>
      <c r="K496" s="21">
        <f t="shared" si="11"/>
        <v>34.053090709755651</v>
      </c>
    </row>
    <row r="497" spans="1:11" x14ac:dyDescent="0.25">
      <c r="A497" s="16" t="s">
        <v>184</v>
      </c>
      <c r="B497" s="16" t="s">
        <v>235</v>
      </c>
      <c r="C497" s="16" t="s">
        <v>194</v>
      </c>
      <c r="D497" s="16" t="s">
        <v>194</v>
      </c>
      <c r="E497" s="16" t="s">
        <v>192</v>
      </c>
      <c r="F497" s="17" t="s">
        <v>188</v>
      </c>
      <c r="G497" s="17" t="s">
        <v>188</v>
      </c>
      <c r="H497" s="16" t="s">
        <v>189</v>
      </c>
      <c r="I497" s="16">
        <v>19.587210372021573</v>
      </c>
      <c r="J497" s="16">
        <v>986</v>
      </c>
      <c r="K497" s="21">
        <f t="shared" si="11"/>
        <v>19.865324920914375</v>
      </c>
    </row>
    <row r="498" spans="1:11" x14ac:dyDescent="0.25">
      <c r="A498" s="16" t="s">
        <v>184</v>
      </c>
      <c r="B498" s="16" t="s">
        <v>236</v>
      </c>
      <c r="C498" s="16" t="s">
        <v>203</v>
      </c>
      <c r="D498" s="16" t="s">
        <v>187</v>
      </c>
      <c r="E498" s="16" t="s">
        <v>187</v>
      </c>
      <c r="F498" s="16" t="s">
        <v>201</v>
      </c>
      <c r="G498" s="16" t="s">
        <v>188</v>
      </c>
      <c r="H498" s="16" t="s">
        <v>189</v>
      </c>
      <c r="I498" s="16">
        <v>4.0351879995151455E-2</v>
      </c>
      <c r="J498" s="16">
        <v>1</v>
      </c>
      <c r="K498" s="21">
        <f t="shared" si="11"/>
        <v>40.351879995151457</v>
      </c>
    </row>
    <row r="499" spans="1:11" x14ac:dyDescent="0.25">
      <c r="A499" s="16" t="s">
        <v>184</v>
      </c>
      <c r="B499" s="16" t="s">
        <v>236</v>
      </c>
      <c r="C499" s="16" t="s">
        <v>203</v>
      </c>
      <c r="D499" s="16" t="s">
        <v>187</v>
      </c>
      <c r="E499" s="16" t="s">
        <v>187</v>
      </c>
      <c r="F499" s="16" t="s">
        <v>201</v>
      </c>
      <c r="G499" s="16" t="s">
        <v>202</v>
      </c>
      <c r="H499" s="16" t="s">
        <v>190</v>
      </c>
      <c r="I499" s="16">
        <v>9.8876161563722753E-2</v>
      </c>
      <c r="J499" s="16">
        <v>2</v>
      </c>
      <c r="K499" s="21">
        <f t="shared" si="11"/>
        <v>49.438080781861373</v>
      </c>
    </row>
    <row r="500" spans="1:11" x14ac:dyDescent="0.25">
      <c r="A500" s="16" t="s">
        <v>184</v>
      </c>
      <c r="B500" s="16" t="s">
        <v>236</v>
      </c>
      <c r="C500" s="16" t="s">
        <v>203</v>
      </c>
      <c r="D500" s="16" t="s">
        <v>187</v>
      </c>
      <c r="E500" s="16" t="s">
        <v>187</v>
      </c>
      <c r="F500" s="16" t="s">
        <v>201</v>
      </c>
      <c r="G500" s="16" t="s">
        <v>213</v>
      </c>
      <c r="H500" s="16" t="s">
        <v>190</v>
      </c>
      <c r="I500" s="16">
        <v>2.0725128724035562</v>
      </c>
      <c r="J500" s="16">
        <v>35</v>
      </c>
      <c r="K500" s="21">
        <f t="shared" si="11"/>
        <v>59.214653497244463</v>
      </c>
    </row>
    <row r="501" spans="1:11" x14ac:dyDescent="0.25">
      <c r="A501" s="16" t="s">
        <v>184</v>
      </c>
      <c r="B501" s="16" t="s">
        <v>236</v>
      </c>
      <c r="C501" s="16" t="s">
        <v>203</v>
      </c>
      <c r="D501" s="16" t="s">
        <v>187</v>
      </c>
      <c r="E501" s="16" t="s">
        <v>187</v>
      </c>
      <c r="F501" s="16" t="s">
        <v>188</v>
      </c>
      <c r="G501" s="16" t="s">
        <v>201</v>
      </c>
      <c r="H501" s="16" t="s">
        <v>190</v>
      </c>
      <c r="I501" s="16">
        <v>3.2076912011690849E-2</v>
      </c>
      <c r="J501" s="16">
        <v>1</v>
      </c>
      <c r="K501" s="21">
        <f t="shared" si="11"/>
        <v>32.076912011690851</v>
      </c>
    </row>
    <row r="502" spans="1:11" x14ac:dyDescent="0.25">
      <c r="A502" s="16" t="s">
        <v>184</v>
      </c>
      <c r="B502" s="16" t="s">
        <v>236</v>
      </c>
      <c r="C502" s="16" t="s">
        <v>203</v>
      </c>
      <c r="D502" s="16" t="s">
        <v>187</v>
      </c>
      <c r="E502" s="16" t="s">
        <v>187</v>
      </c>
      <c r="F502" s="16" t="s">
        <v>188</v>
      </c>
      <c r="G502" s="16" t="s">
        <v>188</v>
      </c>
      <c r="H502" s="16" t="s">
        <v>189</v>
      </c>
      <c r="I502" s="16">
        <v>4.4690149545270431E-2</v>
      </c>
      <c r="J502" s="16">
        <v>1</v>
      </c>
      <c r="K502" s="21">
        <f t="shared" si="11"/>
        <v>44.69014954527043</v>
      </c>
    </row>
    <row r="503" spans="1:11" x14ac:dyDescent="0.25">
      <c r="A503" s="16" t="s">
        <v>184</v>
      </c>
      <c r="B503" s="16" t="s">
        <v>236</v>
      </c>
      <c r="C503" s="16" t="s">
        <v>203</v>
      </c>
      <c r="D503" s="16" t="s">
        <v>187</v>
      </c>
      <c r="E503" s="16" t="s">
        <v>187</v>
      </c>
      <c r="F503" s="16" t="s">
        <v>188</v>
      </c>
      <c r="G503" s="16" t="s">
        <v>213</v>
      </c>
      <c r="H503" s="16" t="s">
        <v>190</v>
      </c>
      <c r="I503" s="16">
        <v>0.96301233158914412</v>
      </c>
      <c r="J503" s="16">
        <v>14</v>
      </c>
      <c r="K503" s="21">
        <f t="shared" si="11"/>
        <v>68.786595113510288</v>
      </c>
    </row>
    <row r="504" spans="1:11" x14ac:dyDescent="0.25">
      <c r="A504" s="16" t="s">
        <v>184</v>
      </c>
      <c r="B504" s="16" t="s">
        <v>236</v>
      </c>
      <c r="C504" s="16" t="s">
        <v>203</v>
      </c>
      <c r="D504" s="16" t="s">
        <v>187</v>
      </c>
      <c r="E504" s="16" t="s">
        <v>187</v>
      </c>
      <c r="F504" s="16" t="s">
        <v>202</v>
      </c>
      <c r="G504" s="16" t="s">
        <v>202</v>
      </c>
      <c r="H504" s="16" t="s">
        <v>190</v>
      </c>
      <c r="I504" s="16">
        <v>0.1008397168125633</v>
      </c>
      <c r="J504" s="16">
        <v>1</v>
      </c>
      <c r="K504" s="21">
        <f t="shared" si="11"/>
        <v>100.83971681256331</v>
      </c>
    </row>
    <row r="505" spans="1:11" x14ac:dyDescent="0.25">
      <c r="A505" s="16" t="s">
        <v>184</v>
      </c>
      <c r="B505" s="16" t="s">
        <v>236</v>
      </c>
      <c r="C505" s="16" t="s">
        <v>203</v>
      </c>
      <c r="D505" s="16" t="s">
        <v>187</v>
      </c>
      <c r="E505" s="16" t="s">
        <v>187</v>
      </c>
      <c r="F505" s="16" t="s">
        <v>202</v>
      </c>
      <c r="G505" s="16" t="s">
        <v>213</v>
      </c>
      <c r="H505" s="16" t="s">
        <v>190</v>
      </c>
      <c r="I505" s="16">
        <v>0.29433256586521134</v>
      </c>
      <c r="J505" s="16">
        <v>3</v>
      </c>
      <c r="K505" s="21">
        <f t="shared" si="11"/>
        <v>98.110855288403783</v>
      </c>
    </row>
    <row r="506" spans="1:11" x14ac:dyDescent="0.25">
      <c r="A506" s="16" t="s">
        <v>184</v>
      </c>
      <c r="B506" s="16" t="s">
        <v>236</v>
      </c>
      <c r="C506" s="16" t="s">
        <v>186</v>
      </c>
      <c r="D506" s="16" t="s">
        <v>187</v>
      </c>
      <c r="E506" s="16" t="s">
        <v>187</v>
      </c>
      <c r="F506" s="16" t="s">
        <v>201</v>
      </c>
      <c r="G506" s="16" t="s">
        <v>201</v>
      </c>
      <c r="H506" s="16" t="s">
        <v>190</v>
      </c>
      <c r="I506" s="16">
        <v>38.287132056159187</v>
      </c>
      <c r="J506" s="16">
        <v>848</v>
      </c>
      <c r="K506" s="21">
        <f t="shared" si="11"/>
        <v>45.149919877546211</v>
      </c>
    </row>
    <row r="507" spans="1:11" x14ac:dyDescent="0.25">
      <c r="A507" s="16" t="s">
        <v>184</v>
      </c>
      <c r="B507" s="16" t="s">
        <v>236</v>
      </c>
      <c r="C507" s="16" t="s">
        <v>186</v>
      </c>
      <c r="D507" s="16" t="s">
        <v>187</v>
      </c>
      <c r="E507" s="16" t="s">
        <v>187</v>
      </c>
      <c r="F507" s="16" t="s">
        <v>201</v>
      </c>
      <c r="G507" s="16" t="s">
        <v>188</v>
      </c>
      <c r="H507" s="16" t="s">
        <v>189</v>
      </c>
      <c r="I507" s="16">
        <v>26.824811062673412</v>
      </c>
      <c r="J507" s="16">
        <v>588</v>
      </c>
      <c r="K507" s="21">
        <f t="shared" si="11"/>
        <v>45.620426977335732</v>
      </c>
    </row>
    <row r="508" spans="1:11" x14ac:dyDescent="0.25">
      <c r="A508" s="16" t="s">
        <v>184</v>
      </c>
      <c r="B508" s="16" t="s">
        <v>236</v>
      </c>
      <c r="C508" s="16" t="s">
        <v>186</v>
      </c>
      <c r="D508" s="16" t="s">
        <v>187</v>
      </c>
      <c r="E508" s="16" t="s">
        <v>187</v>
      </c>
      <c r="F508" s="16" t="s">
        <v>201</v>
      </c>
      <c r="G508" s="16" t="s">
        <v>202</v>
      </c>
      <c r="H508" s="16" t="s">
        <v>190</v>
      </c>
      <c r="I508" s="16">
        <v>6.9985645728342165</v>
      </c>
      <c r="J508" s="16">
        <v>111</v>
      </c>
      <c r="K508" s="21">
        <f t="shared" si="11"/>
        <v>63.050131286794752</v>
      </c>
    </row>
    <row r="509" spans="1:11" x14ac:dyDescent="0.25">
      <c r="A509" s="16" t="s">
        <v>184</v>
      </c>
      <c r="B509" s="16" t="s">
        <v>236</v>
      </c>
      <c r="C509" s="16" t="s">
        <v>186</v>
      </c>
      <c r="D509" s="16" t="s">
        <v>187</v>
      </c>
      <c r="E509" s="16" t="s">
        <v>187</v>
      </c>
      <c r="F509" s="16" t="s">
        <v>201</v>
      </c>
      <c r="G509" s="16" t="s">
        <v>214</v>
      </c>
      <c r="H509" s="16" t="s">
        <v>190</v>
      </c>
      <c r="I509" s="16">
        <v>0.91653543393571035</v>
      </c>
      <c r="J509" s="16">
        <v>16</v>
      </c>
      <c r="K509" s="21">
        <f t="shared" si="11"/>
        <v>57.283464620981896</v>
      </c>
    </row>
    <row r="510" spans="1:11" x14ac:dyDescent="0.25">
      <c r="A510" s="16" t="s">
        <v>184</v>
      </c>
      <c r="B510" s="16" t="s">
        <v>236</v>
      </c>
      <c r="C510" s="16" t="s">
        <v>186</v>
      </c>
      <c r="D510" s="16" t="s">
        <v>187</v>
      </c>
      <c r="E510" s="16" t="s">
        <v>187</v>
      </c>
      <c r="F510" s="16" t="s">
        <v>201</v>
      </c>
      <c r="G510" s="16" t="s">
        <v>213</v>
      </c>
      <c r="H510" s="16" t="s">
        <v>190</v>
      </c>
      <c r="I510" s="16">
        <v>55.736131221554963</v>
      </c>
      <c r="J510" s="16">
        <v>883</v>
      </c>
      <c r="K510" s="21">
        <f t="shared" si="11"/>
        <v>63.121326411727019</v>
      </c>
    </row>
    <row r="511" spans="1:11" x14ac:dyDescent="0.25">
      <c r="A511" s="16" t="s">
        <v>184</v>
      </c>
      <c r="B511" s="16" t="s">
        <v>236</v>
      </c>
      <c r="C511" s="16" t="s">
        <v>186</v>
      </c>
      <c r="D511" s="16" t="s">
        <v>187</v>
      </c>
      <c r="E511" s="16" t="s">
        <v>187</v>
      </c>
      <c r="F511" s="16" t="s">
        <v>188</v>
      </c>
      <c r="G511" s="16" t="s">
        <v>201</v>
      </c>
      <c r="H511" s="16" t="s">
        <v>190</v>
      </c>
      <c r="I511" s="16">
        <v>3.327954888347799</v>
      </c>
      <c r="J511" s="16">
        <v>71</v>
      </c>
      <c r="K511" s="21">
        <f t="shared" si="11"/>
        <v>46.872604061236608</v>
      </c>
    </row>
    <row r="512" spans="1:11" x14ac:dyDescent="0.25">
      <c r="A512" s="16" t="s">
        <v>184</v>
      </c>
      <c r="B512" s="16" t="s">
        <v>236</v>
      </c>
      <c r="C512" s="16" t="s">
        <v>186</v>
      </c>
      <c r="D512" s="16" t="s">
        <v>187</v>
      </c>
      <c r="E512" s="16" t="s">
        <v>187</v>
      </c>
      <c r="F512" s="16" t="s">
        <v>188</v>
      </c>
      <c r="G512" s="16" t="s">
        <v>188</v>
      </c>
      <c r="H512" s="16" t="s">
        <v>189</v>
      </c>
      <c r="I512" s="16">
        <v>60.821065823677891</v>
      </c>
      <c r="J512" s="16">
        <v>1430</v>
      </c>
      <c r="K512" s="21">
        <f t="shared" si="11"/>
        <v>42.532213862711814</v>
      </c>
    </row>
    <row r="513" spans="1:11" x14ac:dyDescent="0.25">
      <c r="A513" s="16" t="s">
        <v>184</v>
      </c>
      <c r="B513" s="16" t="s">
        <v>236</v>
      </c>
      <c r="C513" s="16" t="s">
        <v>186</v>
      </c>
      <c r="D513" s="16" t="s">
        <v>187</v>
      </c>
      <c r="E513" s="16" t="s">
        <v>187</v>
      </c>
      <c r="F513" s="16" t="s">
        <v>188</v>
      </c>
      <c r="G513" s="16" t="s">
        <v>202</v>
      </c>
      <c r="H513" s="16" t="s">
        <v>190</v>
      </c>
      <c r="I513" s="16">
        <v>0.31792899779695971</v>
      </c>
      <c r="J513" s="16">
        <v>5</v>
      </c>
      <c r="K513" s="21">
        <f t="shared" si="11"/>
        <v>63.585799559391951</v>
      </c>
    </row>
    <row r="514" spans="1:11" x14ac:dyDescent="0.25">
      <c r="A514" s="16" t="s">
        <v>184</v>
      </c>
      <c r="B514" s="16" t="s">
        <v>236</v>
      </c>
      <c r="C514" s="16" t="s">
        <v>186</v>
      </c>
      <c r="D514" s="16" t="s">
        <v>187</v>
      </c>
      <c r="E514" s="16" t="s">
        <v>187</v>
      </c>
      <c r="F514" s="16" t="s">
        <v>188</v>
      </c>
      <c r="G514" s="16" t="s">
        <v>214</v>
      </c>
      <c r="H514" s="16" t="s">
        <v>190</v>
      </c>
      <c r="I514" s="16">
        <v>0.4511918208425908</v>
      </c>
      <c r="J514" s="16">
        <v>9</v>
      </c>
      <c r="K514" s="21">
        <f t="shared" si="11"/>
        <v>50.132424538065642</v>
      </c>
    </row>
    <row r="515" spans="1:11" x14ac:dyDescent="0.25">
      <c r="A515" s="16" t="s">
        <v>184</v>
      </c>
      <c r="B515" s="16" t="s">
        <v>236</v>
      </c>
      <c r="C515" s="16" t="s">
        <v>186</v>
      </c>
      <c r="D515" s="16" t="s">
        <v>187</v>
      </c>
      <c r="E515" s="16" t="s">
        <v>187</v>
      </c>
      <c r="F515" s="16" t="s">
        <v>188</v>
      </c>
      <c r="G515" s="16" t="s">
        <v>213</v>
      </c>
      <c r="H515" s="16" t="s">
        <v>190</v>
      </c>
      <c r="I515" s="16">
        <v>37.537702833137971</v>
      </c>
      <c r="J515" s="16">
        <v>611</v>
      </c>
      <c r="K515" s="21">
        <f t="shared" si="11"/>
        <v>61.436502181895207</v>
      </c>
    </row>
    <row r="516" spans="1:11" x14ac:dyDescent="0.25">
      <c r="A516" s="16" t="s">
        <v>184</v>
      </c>
      <c r="B516" s="16" t="s">
        <v>236</v>
      </c>
      <c r="C516" s="16" t="s">
        <v>186</v>
      </c>
      <c r="D516" s="16" t="s">
        <v>187</v>
      </c>
      <c r="E516" s="16" t="s">
        <v>187</v>
      </c>
      <c r="F516" s="16" t="s">
        <v>202</v>
      </c>
      <c r="G516" s="16" t="s">
        <v>201</v>
      </c>
      <c r="H516" s="16" t="s">
        <v>190</v>
      </c>
      <c r="I516" s="16">
        <v>2.1327319126148896</v>
      </c>
      <c r="J516" s="16">
        <v>38</v>
      </c>
      <c r="K516" s="21">
        <f t="shared" si="11"/>
        <v>56.124524016181311</v>
      </c>
    </row>
    <row r="517" spans="1:11" x14ac:dyDescent="0.25">
      <c r="A517" s="16" t="s">
        <v>184</v>
      </c>
      <c r="B517" s="16" t="s">
        <v>236</v>
      </c>
      <c r="C517" s="16" t="s">
        <v>186</v>
      </c>
      <c r="D517" s="16" t="s">
        <v>187</v>
      </c>
      <c r="E517" s="16" t="s">
        <v>187</v>
      </c>
      <c r="F517" s="16" t="s">
        <v>202</v>
      </c>
      <c r="G517" s="16" t="s">
        <v>188</v>
      </c>
      <c r="H517" s="16" t="s">
        <v>189</v>
      </c>
      <c r="I517" s="16">
        <v>0.33788300524505627</v>
      </c>
      <c r="J517" s="16">
        <v>10</v>
      </c>
      <c r="K517" s="21">
        <f t="shared" si="11"/>
        <v>33.78830052450563</v>
      </c>
    </row>
    <row r="518" spans="1:11" x14ac:dyDescent="0.25">
      <c r="A518" s="16" t="s">
        <v>184</v>
      </c>
      <c r="B518" s="16" t="s">
        <v>236</v>
      </c>
      <c r="C518" s="16" t="s">
        <v>186</v>
      </c>
      <c r="D518" s="16" t="s">
        <v>187</v>
      </c>
      <c r="E518" s="16" t="s">
        <v>187</v>
      </c>
      <c r="F518" s="16" t="s">
        <v>202</v>
      </c>
      <c r="G518" s="16" t="s">
        <v>202</v>
      </c>
      <c r="H518" s="16" t="s">
        <v>190</v>
      </c>
      <c r="I518" s="16">
        <v>3.6467334835910696</v>
      </c>
      <c r="J518" s="16">
        <v>55</v>
      </c>
      <c r="K518" s="21">
        <f t="shared" si="11"/>
        <v>66.304245156201276</v>
      </c>
    </row>
    <row r="519" spans="1:11" x14ac:dyDescent="0.25">
      <c r="A519" s="16" t="s">
        <v>184</v>
      </c>
      <c r="B519" s="16" t="s">
        <v>236</v>
      </c>
      <c r="C519" s="16" t="s">
        <v>186</v>
      </c>
      <c r="D519" s="16" t="s">
        <v>187</v>
      </c>
      <c r="E519" s="16" t="s">
        <v>187</v>
      </c>
      <c r="F519" s="16" t="s">
        <v>202</v>
      </c>
      <c r="G519" s="16" t="s">
        <v>214</v>
      </c>
      <c r="H519" s="16" t="s">
        <v>190</v>
      </c>
      <c r="I519" s="16">
        <v>7.0725283566684505E-2</v>
      </c>
      <c r="J519" s="16">
        <v>1</v>
      </c>
      <c r="K519" s="21">
        <f t="shared" ref="K519:K582" si="12">I519/J519*1000</f>
        <v>70.72528356668451</v>
      </c>
    </row>
    <row r="520" spans="1:11" x14ac:dyDescent="0.25">
      <c r="A520" s="16" t="s">
        <v>184</v>
      </c>
      <c r="B520" s="16" t="s">
        <v>236</v>
      </c>
      <c r="C520" s="16" t="s">
        <v>186</v>
      </c>
      <c r="D520" s="16" t="s">
        <v>187</v>
      </c>
      <c r="E520" s="16" t="s">
        <v>187</v>
      </c>
      <c r="F520" s="16" t="s">
        <v>202</v>
      </c>
      <c r="G520" s="16" t="s">
        <v>213</v>
      </c>
      <c r="H520" s="16" t="s">
        <v>190</v>
      </c>
      <c r="I520" s="16">
        <v>3.9795276387520442</v>
      </c>
      <c r="J520" s="16">
        <v>66</v>
      </c>
      <c r="K520" s="21">
        <f t="shared" si="12"/>
        <v>60.295873314424909</v>
      </c>
    </row>
    <row r="521" spans="1:11" x14ac:dyDescent="0.25">
      <c r="A521" s="16" t="s">
        <v>184</v>
      </c>
      <c r="B521" s="16" t="s">
        <v>236</v>
      </c>
      <c r="C521" s="16" t="s">
        <v>186</v>
      </c>
      <c r="D521" s="16" t="s">
        <v>187</v>
      </c>
      <c r="E521" s="16" t="s">
        <v>187</v>
      </c>
      <c r="F521" s="16" t="s">
        <v>214</v>
      </c>
      <c r="G521" s="16" t="s">
        <v>201</v>
      </c>
      <c r="H521" s="16" t="s">
        <v>190</v>
      </c>
      <c r="I521" s="16">
        <v>1.5114123448444663E-2</v>
      </c>
      <c r="J521" s="16">
        <v>1</v>
      </c>
      <c r="K521" s="21">
        <f t="shared" si="12"/>
        <v>15.114123448444664</v>
      </c>
    </row>
    <row r="522" spans="1:11" x14ac:dyDescent="0.25">
      <c r="A522" s="16" t="s">
        <v>184</v>
      </c>
      <c r="B522" s="16" t="s">
        <v>236</v>
      </c>
      <c r="C522" s="16" t="s">
        <v>186</v>
      </c>
      <c r="D522" s="16" t="s">
        <v>187</v>
      </c>
      <c r="E522" s="16" t="s">
        <v>187</v>
      </c>
      <c r="F522" s="16" t="s">
        <v>214</v>
      </c>
      <c r="G522" s="16" t="s">
        <v>188</v>
      </c>
      <c r="H522" s="16" t="s">
        <v>189</v>
      </c>
      <c r="I522" s="16">
        <v>6.3181063152810329E-2</v>
      </c>
      <c r="J522" s="16">
        <v>2</v>
      </c>
      <c r="K522" s="21">
        <f t="shared" si="12"/>
        <v>31.590531576405166</v>
      </c>
    </row>
    <row r="523" spans="1:11" x14ac:dyDescent="0.25">
      <c r="A523" s="16" t="s">
        <v>184</v>
      </c>
      <c r="B523" s="16" t="s">
        <v>236</v>
      </c>
      <c r="C523" s="16" t="s">
        <v>186</v>
      </c>
      <c r="D523" s="16" t="s">
        <v>187</v>
      </c>
      <c r="E523" s="16" t="s">
        <v>187</v>
      </c>
      <c r="F523" s="16" t="s">
        <v>214</v>
      </c>
      <c r="G523" s="16" t="s">
        <v>213</v>
      </c>
      <c r="H523" s="16" t="s">
        <v>190</v>
      </c>
      <c r="I523" s="16">
        <v>0.1140573829192239</v>
      </c>
      <c r="J523" s="16">
        <v>2</v>
      </c>
      <c r="K523" s="21">
        <f t="shared" si="12"/>
        <v>57.028691459611949</v>
      </c>
    </row>
    <row r="524" spans="1:11" x14ac:dyDescent="0.25">
      <c r="A524" s="16" t="s">
        <v>184</v>
      </c>
      <c r="B524" s="16" t="s">
        <v>236</v>
      </c>
      <c r="C524" s="16" t="s">
        <v>191</v>
      </c>
      <c r="D524" s="16" t="s">
        <v>187</v>
      </c>
      <c r="E524" s="16" t="s">
        <v>187</v>
      </c>
      <c r="F524" s="16" t="s">
        <v>201</v>
      </c>
      <c r="G524" s="16" t="s">
        <v>201</v>
      </c>
      <c r="H524" s="16" t="s">
        <v>190</v>
      </c>
      <c r="I524" s="16">
        <v>7.9915065930175597</v>
      </c>
      <c r="J524" s="16">
        <v>208</v>
      </c>
      <c r="K524" s="21">
        <f t="shared" si="12"/>
        <v>38.420704774122882</v>
      </c>
    </row>
    <row r="525" spans="1:11" x14ac:dyDescent="0.25">
      <c r="A525" s="16" t="s">
        <v>184</v>
      </c>
      <c r="B525" s="16" t="s">
        <v>236</v>
      </c>
      <c r="C525" s="16" t="s">
        <v>191</v>
      </c>
      <c r="D525" s="16" t="s">
        <v>187</v>
      </c>
      <c r="E525" s="16" t="s">
        <v>187</v>
      </c>
      <c r="F525" s="16" t="s">
        <v>201</v>
      </c>
      <c r="G525" s="16" t="s">
        <v>188</v>
      </c>
      <c r="H525" s="16" t="s">
        <v>189</v>
      </c>
      <c r="I525" s="16">
        <v>9.0591802460684541</v>
      </c>
      <c r="J525" s="16">
        <v>241</v>
      </c>
      <c r="K525" s="21">
        <f t="shared" si="12"/>
        <v>37.589959527254997</v>
      </c>
    </row>
    <row r="526" spans="1:11" x14ac:dyDescent="0.25">
      <c r="A526" s="16" t="s">
        <v>184</v>
      </c>
      <c r="B526" s="16" t="s">
        <v>236</v>
      </c>
      <c r="C526" s="16" t="s">
        <v>191</v>
      </c>
      <c r="D526" s="16" t="s">
        <v>187</v>
      </c>
      <c r="E526" s="16" t="s">
        <v>187</v>
      </c>
      <c r="F526" s="16" t="s">
        <v>201</v>
      </c>
      <c r="G526" s="16" t="s">
        <v>202</v>
      </c>
      <c r="H526" s="16" t="s">
        <v>190</v>
      </c>
      <c r="I526" s="16">
        <v>0.97729392466810072</v>
      </c>
      <c r="J526" s="16">
        <v>15</v>
      </c>
      <c r="K526" s="21">
        <f t="shared" si="12"/>
        <v>65.152928311206708</v>
      </c>
    </row>
    <row r="527" spans="1:11" x14ac:dyDescent="0.25">
      <c r="A527" s="16" t="s">
        <v>184</v>
      </c>
      <c r="B527" s="16" t="s">
        <v>236</v>
      </c>
      <c r="C527" s="16" t="s">
        <v>191</v>
      </c>
      <c r="D527" s="16" t="s">
        <v>187</v>
      </c>
      <c r="E527" s="16" t="s">
        <v>187</v>
      </c>
      <c r="F527" s="16" t="s">
        <v>201</v>
      </c>
      <c r="G527" s="16" t="s">
        <v>214</v>
      </c>
      <c r="H527" s="16" t="s">
        <v>190</v>
      </c>
      <c r="I527" s="16">
        <v>0.17408585064708471</v>
      </c>
      <c r="J527" s="16">
        <v>4</v>
      </c>
      <c r="K527" s="21">
        <f t="shared" si="12"/>
        <v>43.521462661771174</v>
      </c>
    </row>
    <row r="528" spans="1:11" x14ac:dyDescent="0.25">
      <c r="A528" s="16" t="s">
        <v>184</v>
      </c>
      <c r="B528" s="16" t="s">
        <v>236</v>
      </c>
      <c r="C528" s="16" t="s">
        <v>191</v>
      </c>
      <c r="D528" s="16" t="s">
        <v>187</v>
      </c>
      <c r="E528" s="16" t="s">
        <v>187</v>
      </c>
      <c r="F528" s="16" t="s">
        <v>201</v>
      </c>
      <c r="G528" s="16" t="s">
        <v>213</v>
      </c>
      <c r="H528" s="16" t="s">
        <v>190</v>
      </c>
      <c r="I528" s="16">
        <v>11.966916536254731</v>
      </c>
      <c r="J528" s="16">
        <v>224</v>
      </c>
      <c r="K528" s="21">
        <f t="shared" si="12"/>
        <v>53.423734536851477</v>
      </c>
    </row>
    <row r="529" spans="1:11" x14ac:dyDescent="0.25">
      <c r="A529" s="16" t="s">
        <v>184</v>
      </c>
      <c r="B529" s="16" t="s">
        <v>236</v>
      </c>
      <c r="C529" s="16" t="s">
        <v>191</v>
      </c>
      <c r="D529" s="16" t="s">
        <v>187</v>
      </c>
      <c r="E529" s="16" t="s">
        <v>187</v>
      </c>
      <c r="F529" s="16" t="s">
        <v>188</v>
      </c>
      <c r="G529" s="16" t="s">
        <v>201</v>
      </c>
      <c r="H529" s="16" t="s">
        <v>190</v>
      </c>
      <c r="I529" s="16">
        <v>1.8337884788582479</v>
      </c>
      <c r="J529" s="16">
        <v>43</v>
      </c>
      <c r="K529" s="21">
        <f t="shared" si="12"/>
        <v>42.646243694377858</v>
      </c>
    </row>
    <row r="530" spans="1:11" x14ac:dyDescent="0.25">
      <c r="A530" s="16" t="s">
        <v>184</v>
      </c>
      <c r="B530" s="16" t="s">
        <v>236</v>
      </c>
      <c r="C530" s="16" t="s">
        <v>191</v>
      </c>
      <c r="D530" s="16" t="s">
        <v>187</v>
      </c>
      <c r="E530" s="16" t="s">
        <v>187</v>
      </c>
      <c r="F530" s="16" t="s">
        <v>188</v>
      </c>
      <c r="G530" s="16" t="s">
        <v>188</v>
      </c>
      <c r="H530" s="16" t="s">
        <v>189</v>
      </c>
      <c r="I530" s="16">
        <v>33.306717984039508</v>
      </c>
      <c r="J530" s="16">
        <v>914</v>
      </c>
      <c r="K530" s="21">
        <f t="shared" si="12"/>
        <v>36.440610485820031</v>
      </c>
    </row>
    <row r="531" spans="1:11" x14ac:dyDescent="0.25">
      <c r="A531" s="16" t="s">
        <v>184</v>
      </c>
      <c r="B531" s="16" t="s">
        <v>236</v>
      </c>
      <c r="C531" s="16" t="s">
        <v>191</v>
      </c>
      <c r="D531" s="16" t="s">
        <v>187</v>
      </c>
      <c r="E531" s="16" t="s">
        <v>187</v>
      </c>
      <c r="F531" s="16" t="s">
        <v>188</v>
      </c>
      <c r="G531" s="16" t="s">
        <v>213</v>
      </c>
      <c r="H531" s="16" t="s">
        <v>190</v>
      </c>
      <c r="I531" s="16">
        <v>13.898990069823245</v>
      </c>
      <c r="J531" s="16">
        <v>270</v>
      </c>
      <c r="K531" s="21">
        <f t="shared" si="12"/>
        <v>51.47774099934535</v>
      </c>
    </row>
    <row r="532" spans="1:11" x14ac:dyDescent="0.25">
      <c r="A532" s="16" t="s">
        <v>184</v>
      </c>
      <c r="B532" s="16" t="s">
        <v>236</v>
      </c>
      <c r="C532" s="16" t="s">
        <v>191</v>
      </c>
      <c r="D532" s="16" t="s">
        <v>187</v>
      </c>
      <c r="E532" s="16" t="s">
        <v>187</v>
      </c>
      <c r="F532" s="16" t="s">
        <v>202</v>
      </c>
      <c r="G532" s="16" t="s">
        <v>201</v>
      </c>
      <c r="H532" s="16" t="s">
        <v>190</v>
      </c>
      <c r="I532" s="16">
        <v>0.3920997314334751</v>
      </c>
      <c r="J532" s="16">
        <v>9</v>
      </c>
      <c r="K532" s="21">
        <f t="shared" si="12"/>
        <v>43.566636825941679</v>
      </c>
    </row>
    <row r="533" spans="1:11" x14ac:dyDescent="0.25">
      <c r="A533" s="16" t="s">
        <v>184</v>
      </c>
      <c r="B533" s="16" t="s">
        <v>236</v>
      </c>
      <c r="C533" s="16" t="s">
        <v>191</v>
      </c>
      <c r="D533" s="16" t="s">
        <v>187</v>
      </c>
      <c r="E533" s="16" t="s">
        <v>187</v>
      </c>
      <c r="F533" s="16" t="s">
        <v>202</v>
      </c>
      <c r="G533" s="16" t="s">
        <v>188</v>
      </c>
      <c r="H533" s="16" t="s">
        <v>189</v>
      </c>
      <c r="I533" s="16">
        <v>0.18635814917729607</v>
      </c>
      <c r="J533" s="16">
        <v>5</v>
      </c>
      <c r="K533" s="21">
        <f t="shared" si="12"/>
        <v>37.271629835459215</v>
      </c>
    </row>
    <row r="534" spans="1:11" x14ac:dyDescent="0.25">
      <c r="A534" s="16" t="s">
        <v>184</v>
      </c>
      <c r="B534" s="16" t="s">
        <v>236</v>
      </c>
      <c r="C534" s="16" t="s">
        <v>191</v>
      </c>
      <c r="D534" s="16" t="s">
        <v>187</v>
      </c>
      <c r="E534" s="16" t="s">
        <v>187</v>
      </c>
      <c r="F534" s="16" t="s">
        <v>202</v>
      </c>
      <c r="G534" s="16" t="s">
        <v>202</v>
      </c>
      <c r="H534" s="16" t="s">
        <v>190</v>
      </c>
      <c r="I534" s="16">
        <v>0.550939814950546</v>
      </c>
      <c r="J534" s="16">
        <v>15</v>
      </c>
      <c r="K534" s="21">
        <f t="shared" si="12"/>
        <v>36.729320996703073</v>
      </c>
    </row>
    <row r="535" spans="1:11" x14ac:dyDescent="0.25">
      <c r="A535" s="16" t="s">
        <v>184</v>
      </c>
      <c r="B535" s="16" t="s">
        <v>236</v>
      </c>
      <c r="C535" s="16" t="s">
        <v>191</v>
      </c>
      <c r="D535" s="16" t="s">
        <v>187</v>
      </c>
      <c r="E535" s="16" t="s">
        <v>187</v>
      </c>
      <c r="F535" s="16" t="s">
        <v>202</v>
      </c>
      <c r="G535" s="16" t="s">
        <v>214</v>
      </c>
      <c r="H535" s="16" t="s">
        <v>190</v>
      </c>
      <c r="I535" s="16">
        <v>0.33141756241733289</v>
      </c>
      <c r="J535" s="16">
        <v>7</v>
      </c>
      <c r="K535" s="21">
        <f t="shared" si="12"/>
        <v>47.345366059618982</v>
      </c>
    </row>
    <row r="536" spans="1:11" x14ac:dyDescent="0.25">
      <c r="A536" s="16" t="s">
        <v>184</v>
      </c>
      <c r="B536" s="16" t="s">
        <v>236</v>
      </c>
      <c r="C536" s="16" t="s">
        <v>191</v>
      </c>
      <c r="D536" s="16" t="s">
        <v>187</v>
      </c>
      <c r="E536" s="16" t="s">
        <v>187</v>
      </c>
      <c r="F536" s="16" t="s">
        <v>202</v>
      </c>
      <c r="G536" s="16" t="s">
        <v>213</v>
      </c>
      <c r="H536" s="16" t="s">
        <v>190</v>
      </c>
      <c r="I536" s="16">
        <v>0.49445318862083915</v>
      </c>
      <c r="J536" s="16">
        <v>7</v>
      </c>
      <c r="K536" s="21">
        <f t="shared" si="12"/>
        <v>70.636169802977022</v>
      </c>
    </row>
    <row r="537" spans="1:11" x14ac:dyDescent="0.25">
      <c r="A537" s="16" t="s">
        <v>184</v>
      </c>
      <c r="B537" s="16" t="s">
        <v>236</v>
      </c>
      <c r="C537" s="16" t="s">
        <v>191</v>
      </c>
      <c r="D537" s="16" t="s">
        <v>187</v>
      </c>
      <c r="E537" s="16" t="s">
        <v>187</v>
      </c>
      <c r="F537" s="16" t="s">
        <v>214</v>
      </c>
      <c r="G537" s="16" t="s">
        <v>201</v>
      </c>
      <c r="H537" s="16" t="s">
        <v>190</v>
      </c>
      <c r="I537" s="16">
        <v>0.12034465201763972</v>
      </c>
      <c r="J537" s="16">
        <v>2</v>
      </c>
      <c r="K537" s="21">
        <f t="shared" si="12"/>
        <v>60.172326008819859</v>
      </c>
    </row>
    <row r="538" spans="1:11" x14ac:dyDescent="0.25">
      <c r="A538" s="16" t="s">
        <v>184</v>
      </c>
      <c r="B538" s="16" t="s">
        <v>236</v>
      </c>
      <c r="C538" s="16" t="s">
        <v>191</v>
      </c>
      <c r="D538" s="16" t="s">
        <v>187</v>
      </c>
      <c r="E538" s="16" t="s">
        <v>187</v>
      </c>
      <c r="F538" s="16" t="s">
        <v>214</v>
      </c>
      <c r="G538" s="16" t="s">
        <v>188</v>
      </c>
      <c r="H538" s="16" t="s">
        <v>189</v>
      </c>
      <c r="I538" s="16">
        <v>3.0075276881741029E-2</v>
      </c>
      <c r="J538" s="16">
        <v>1</v>
      </c>
      <c r="K538" s="21">
        <f t="shared" si="12"/>
        <v>30.075276881741029</v>
      </c>
    </row>
    <row r="539" spans="1:11" x14ac:dyDescent="0.25">
      <c r="A539" s="16" t="s">
        <v>184</v>
      </c>
      <c r="B539" s="16" t="s">
        <v>236</v>
      </c>
      <c r="C539" s="16" t="s">
        <v>193</v>
      </c>
      <c r="D539" s="16" t="s">
        <v>194</v>
      </c>
      <c r="E539" s="16" t="s">
        <v>192</v>
      </c>
      <c r="F539" s="17" t="s">
        <v>188</v>
      </c>
      <c r="G539" s="17" t="s">
        <v>188</v>
      </c>
      <c r="H539" s="16" t="s">
        <v>189</v>
      </c>
      <c r="I539" s="16">
        <v>101.63272600531529</v>
      </c>
      <c r="J539" s="16">
        <v>2515</v>
      </c>
      <c r="K539" s="21">
        <f t="shared" si="12"/>
        <v>40.410626642272483</v>
      </c>
    </row>
    <row r="540" spans="1:11" x14ac:dyDescent="0.25">
      <c r="A540" s="16" t="s">
        <v>184</v>
      </c>
      <c r="B540" s="16" t="s">
        <v>236</v>
      </c>
      <c r="C540" s="16" t="s">
        <v>196</v>
      </c>
      <c r="D540" s="16" t="s">
        <v>195</v>
      </c>
      <c r="E540" s="16" t="s">
        <v>192</v>
      </c>
      <c r="F540" s="16" t="s">
        <v>201</v>
      </c>
      <c r="G540" s="16" t="s">
        <v>201</v>
      </c>
      <c r="H540" s="16" t="s">
        <v>190</v>
      </c>
      <c r="I540" s="16">
        <v>0.34263363782558148</v>
      </c>
      <c r="J540" s="16">
        <v>10</v>
      </c>
      <c r="K540" s="21">
        <f t="shared" si="12"/>
        <v>34.263363782558152</v>
      </c>
    </row>
    <row r="541" spans="1:11" x14ac:dyDescent="0.25">
      <c r="A541" s="16" t="s">
        <v>184</v>
      </c>
      <c r="B541" s="16" t="s">
        <v>236</v>
      </c>
      <c r="C541" s="16" t="s">
        <v>196</v>
      </c>
      <c r="D541" s="16" t="s">
        <v>195</v>
      </c>
      <c r="E541" s="16" t="s">
        <v>192</v>
      </c>
      <c r="F541" s="16" t="s">
        <v>201</v>
      </c>
      <c r="G541" s="16" t="s">
        <v>188</v>
      </c>
      <c r="H541" s="16" t="s">
        <v>189</v>
      </c>
      <c r="I541" s="16">
        <v>0.23598728316108158</v>
      </c>
      <c r="J541" s="16">
        <v>6</v>
      </c>
      <c r="K541" s="21">
        <f t="shared" si="12"/>
        <v>39.331213860180263</v>
      </c>
    </row>
    <row r="542" spans="1:11" x14ac:dyDescent="0.25">
      <c r="A542" s="16" t="s">
        <v>184</v>
      </c>
      <c r="B542" s="16" t="s">
        <v>236</v>
      </c>
      <c r="C542" s="16" t="s">
        <v>196</v>
      </c>
      <c r="D542" s="16" t="s">
        <v>195</v>
      </c>
      <c r="E542" s="16" t="s">
        <v>192</v>
      </c>
      <c r="F542" s="16" t="s">
        <v>201</v>
      </c>
      <c r="G542" s="16" t="s">
        <v>213</v>
      </c>
      <c r="H542" s="16" t="s">
        <v>190</v>
      </c>
      <c r="I542" s="16">
        <v>0.74334521307686985</v>
      </c>
      <c r="J542" s="16">
        <v>20</v>
      </c>
      <c r="K542" s="21">
        <f t="shared" si="12"/>
        <v>37.167260653843492</v>
      </c>
    </row>
    <row r="543" spans="1:11" x14ac:dyDescent="0.25">
      <c r="A543" s="16" t="s">
        <v>184</v>
      </c>
      <c r="B543" s="16" t="s">
        <v>236</v>
      </c>
      <c r="C543" s="16" t="s">
        <v>196</v>
      </c>
      <c r="D543" s="16" t="s">
        <v>195</v>
      </c>
      <c r="E543" s="16" t="s">
        <v>192</v>
      </c>
      <c r="F543" s="16" t="s">
        <v>188</v>
      </c>
      <c r="G543" s="16" t="s">
        <v>201</v>
      </c>
      <c r="H543" s="16" t="s">
        <v>190</v>
      </c>
      <c r="I543" s="16">
        <v>6.7935837429592263E-2</v>
      </c>
      <c r="J543" s="16">
        <v>2</v>
      </c>
      <c r="K543" s="21">
        <f t="shared" si="12"/>
        <v>33.967918714796134</v>
      </c>
    </row>
    <row r="544" spans="1:11" x14ac:dyDescent="0.25">
      <c r="A544" s="16" t="s">
        <v>184</v>
      </c>
      <c r="B544" s="16" t="s">
        <v>236</v>
      </c>
      <c r="C544" s="16" t="s">
        <v>196</v>
      </c>
      <c r="D544" s="16" t="s">
        <v>195</v>
      </c>
      <c r="E544" s="16" t="s">
        <v>192</v>
      </c>
      <c r="F544" s="16" t="s">
        <v>188</v>
      </c>
      <c r="G544" s="16" t="s">
        <v>188</v>
      </c>
      <c r="H544" s="16" t="s">
        <v>189</v>
      </c>
      <c r="I544" s="16">
        <v>0.46350105794239682</v>
      </c>
      <c r="J544" s="16">
        <v>16</v>
      </c>
      <c r="K544" s="21">
        <f t="shared" si="12"/>
        <v>28.968816121399801</v>
      </c>
    </row>
    <row r="545" spans="1:11" x14ac:dyDescent="0.25">
      <c r="A545" s="16" t="s">
        <v>184</v>
      </c>
      <c r="B545" s="16" t="s">
        <v>236</v>
      </c>
      <c r="C545" s="16" t="s">
        <v>196</v>
      </c>
      <c r="D545" s="16" t="s">
        <v>195</v>
      </c>
      <c r="E545" s="16" t="s">
        <v>192</v>
      </c>
      <c r="F545" s="16" t="s">
        <v>188</v>
      </c>
      <c r="G545" s="16" t="s">
        <v>213</v>
      </c>
      <c r="H545" s="16" t="s">
        <v>190</v>
      </c>
      <c r="I545" s="16">
        <v>0.3664299965298542</v>
      </c>
      <c r="J545" s="16">
        <v>11</v>
      </c>
      <c r="K545" s="21">
        <f t="shared" si="12"/>
        <v>33.311817866350381</v>
      </c>
    </row>
    <row r="546" spans="1:11" x14ac:dyDescent="0.25">
      <c r="A546" s="16" t="s">
        <v>184</v>
      </c>
      <c r="B546" s="16" t="s">
        <v>236</v>
      </c>
      <c r="C546" s="16" t="s">
        <v>196</v>
      </c>
      <c r="D546" s="16" t="s">
        <v>195</v>
      </c>
      <c r="E546" s="16" t="s">
        <v>192</v>
      </c>
      <c r="F546" s="16" t="s">
        <v>202</v>
      </c>
      <c r="G546" s="16" t="s">
        <v>201</v>
      </c>
      <c r="H546" s="16" t="s">
        <v>190</v>
      </c>
      <c r="I546" s="16">
        <v>2.7589456240470621E-2</v>
      </c>
      <c r="J546" s="16">
        <v>1</v>
      </c>
      <c r="K546" s="21">
        <f t="shared" si="12"/>
        <v>27.589456240470621</v>
      </c>
    </row>
    <row r="547" spans="1:11" x14ac:dyDescent="0.25">
      <c r="A547" s="16" t="s">
        <v>184</v>
      </c>
      <c r="B547" s="16" t="s">
        <v>236</v>
      </c>
      <c r="C547" s="16" t="s">
        <v>198</v>
      </c>
      <c r="D547" s="16" t="s">
        <v>195</v>
      </c>
      <c r="E547" s="16" t="s">
        <v>192</v>
      </c>
      <c r="F547" s="16" t="s">
        <v>201</v>
      </c>
      <c r="G547" s="16" t="s">
        <v>188</v>
      </c>
      <c r="H547" s="16" t="s">
        <v>189</v>
      </c>
      <c r="I547" s="16">
        <v>7.9126867171612242E-2</v>
      </c>
      <c r="J547" s="16">
        <v>2</v>
      </c>
      <c r="K547" s="21">
        <f t="shared" si="12"/>
        <v>39.563433585806123</v>
      </c>
    </row>
    <row r="548" spans="1:11" x14ac:dyDescent="0.25">
      <c r="A548" s="16" t="s">
        <v>184</v>
      </c>
      <c r="B548" s="16" t="s">
        <v>236</v>
      </c>
      <c r="C548" s="16" t="s">
        <v>198</v>
      </c>
      <c r="D548" s="16" t="s">
        <v>195</v>
      </c>
      <c r="E548" s="16" t="s">
        <v>192</v>
      </c>
      <c r="F548" s="16" t="s">
        <v>188</v>
      </c>
      <c r="G548" s="16" t="s">
        <v>188</v>
      </c>
      <c r="H548" s="16" t="s">
        <v>189</v>
      </c>
      <c r="I548" s="16">
        <v>3.0009029911462905E-2</v>
      </c>
      <c r="J548" s="16">
        <v>1</v>
      </c>
      <c r="K548" s="21">
        <f t="shared" si="12"/>
        <v>30.009029911462903</v>
      </c>
    </row>
    <row r="549" spans="1:11" x14ac:dyDescent="0.25">
      <c r="A549" s="16" t="s">
        <v>184</v>
      </c>
      <c r="B549" s="16" t="s">
        <v>236</v>
      </c>
      <c r="C549" s="16" t="s">
        <v>194</v>
      </c>
      <c r="D549" s="16" t="s">
        <v>194</v>
      </c>
      <c r="E549" s="16" t="s">
        <v>192</v>
      </c>
      <c r="F549" s="17" t="s">
        <v>188</v>
      </c>
      <c r="G549" s="17" t="s">
        <v>188</v>
      </c>
      <c r="H549" s="16" t="s">
        <v>189</v>
      </c>
      <c r="I549" s="16">
        <v>1.7765897357393337</v>
      </c>
      <c r="J549" s="16">
        <v>51</v>
      </c>
      <c r="K549" s="21">
        <f t="shared" si="12"/>
        <v>34.835092857633995</v>
      </c>
    </row>
    <row r="550" spans="1:11" x14ac:dyDescent="0.25">
      <c r="A550" s="16" t="s">
        <v>184</v>
      </c>
      <c r="B550" s="16" t="s">
        <v>237</v>
      </c>
      <c r="C550" s="16" t="s">
        <v>186</v>
      </c>
      <c r="D550" s="16" t="s">
        <v>187</v>
      </c>
      <c r="E550" s="16" t="s">
        <v>187</v>
      </c>
      <c r="F550" s="16" t="s">
        <v>188</v>
      </c>
      <c r="G550" s="16" t="s">
        <v>188</v>
      </c>
      <c r="H550" s="16" t="s">
        <v>189</v>
      </c>
      <c r="I550" s="16">
        <v>28.471664198284042</v>
      </c>
      <c r="J550" s="16">
        <v>955</v>
      </c>
      <c r="K550" s="21">
        <f t="shared" si="12"/>
        <v>29.813260940611563</v>
      </c>
    </row>
    <row r="551" spans="1:11" x14ac:dyDescent="0.25">
      <c r="A551" s="16" t="s">
        <v>184</v>
      </c>
      <c r="B551" s="16" t="s">
        <v>237</v>
      </c>
      <c r="C551" s="16" t="s">
        <v>191</v>
      </c>
      <c r="D551" s="16" t="s">
        <v>187</v>
      </c>
      <c r="E551" s="16" t="s">
        <v>187</v>
      </c>
      <c r="F551" s="16" t="s">
        <v>188</v>
      </c>
      <c r="G551" s="16" t="s">
        <v>188</v>
      </c>
      <c r="H551" s="16" t="s">
        <v>189</v>
      </c>
      <c r="I551" s="16">
        <v>224.78717044030506</v>
      </c>
      <c r="J551" s="16">
        <v>8121</v>
      </c>
      <c r="K551" s="21">
        <f t="shared" si="12"/>
        <v>27.679740233998899</v>
      </c>
    </row>
    <row r="552" spans="1:11" x14ac:dyDescent="0.25">
      <c r="A552" s="16" t="s">
        <v>184</v>
      </c>
      <c r="B552" s="16" t="s">
        <v>237</v>
      </c>
      <c r="C552" s="16" t="s">
        <v>193</v>
      </c>
      <c r="D552" s="16" t="s">
        <v>194</v>
      </c>
      <c r="E552" s="16" t="s">
        <v>192</v>
      </c>
      <c r="F552" s="17" t="s">
        <v>188</v>
      </c>
      <c r="G552" s="17" t="s">
        <v>188</v>
      </c>
      <c r="H552" s="16" t="s">
        <v>189</v>
      </c>
      <c r="I552" s="16">
        <v>73.565543419396221</v>
      </c>
      <c r="J552" s="16">
        <v>3196</v>
      </c>
      <c r="K552" s="21">
        <f t="shared" si="12"/>
        <v>23.018004824592058</v>
      </c>
    </row>
    <row r="553" spans="1:11" x14ac:dyDescent="0.25">
      <c r="A553" s="16" t="s">
        <v>184</v>
      </c>
      <c r="B553" s="16" t="s">
        <v>237</v>
      </c>
      <c r="C553" s="16" t="s">
        <v>195</v>
      </c>
      <c r="D553" s="16" t="s">
        <v>195</v>
      </c>
      <c r="E553" s="16" t="s">
        <v>192</v>
      </c>
      <c r="F553" s="16" t="s">
        <v>188</v>
      </c>
      <c r="G553" s="16" t="s">
        <v>188</v>
      </c>
      <c r="H553" s="16" t="s">
        <v>189</v>
      </c>
      <c r="I553" s="16">
        <v>0.30462019283408681</v>
      </c>
      <c r="J553" s="16">
        <v>16</v>
      </c>
      <c r="K553" s="21">
        <f t="shared" si="12"/>
        <v>19.038762052130426</v>
      </c>
    </row>
    <row r="554" spans="1:11" x14ac:dyDescent="0.25">
      <c r="A554" s="16" t="s">
        <v>184</v>
      </c>
      <c r="B554" s="16" t="s">
        <v>237</v>
      </c>
      <c r="C554" s="16" t="s">
        <v>196</v>
      </c>
      <c r="D554" s="16" t="s">
        <v>195</v>
      </c>
      <c r="E554" s="16" t="s">
        <v>192</v>
      </c>
      <c r="F554" s="16" t="s">
        <v>188</v>
      </c>
      <c r="G554" s="16" t="s">
        <v>188</v>
      </c>
      <c r="H554" s="16" t="s">
        <v>189</v>
      </c>
      <c r="I554" s="16">
        <v>2.5589899657673687</v>
      </c>
      <c r="J554" s="16">
        <v>112</v>
      </c>
      <c r="K554" s="21">
        <f t="shared" si="12"/>
        <v>22.848124694351508</v>
      </c>
    </row>
    <row r="555" spans="1:11" x14ac:dyDescent="0.25">
      <c r="A555" s="16" t="s">
        <v>184</v>
      </c>
      <c r="B555" s="16" t="s">
        <v>237</v>
      </c>
      <c r="C555" s="16" t="s">
        <v>194</v>
      </c>
      <c r="D555" s="16" t="s">
        <v>194</v>
      </c>
      <c r="E555" s="16" t="s">
        <v>192</v>
      </c>
      <c r="F555" s="17" t="s">
        <v>188</v>
      </c>
      <c r="G555" s="17" t="s">
        <v>188</v>
      </c>
      <c r="H555" s="16" t="s">
        <v>189</v>
      </c>
      <c r="I555" s="16">
        <v>2.683965373016123</v>
      </c>
      <c r="J555" s="16">
        <v>123</v>
      </c>
      <c r="K555" s="21">
        <f t="shared" si="12"/>
        <v>21.820856691187991</v>
      </c>
    </row>
    <row r="556" spans="1:11" x14ac:dyDescent="0.25">
      <c r="A556" s="16" t="s">
        <v>184</v>
      </c>
      <c r="B556" s="16" t="s">
        <v>238</v>
      </c>
      <c r="C556" s="16" t="s">
        <v>186</v>
      </c>
      <c r="D556" s="16" t="s">
        <v>187</v>
      </c>
      <c r="E556" s="16" t="s">
        <v>187</v>
      </c>
      <c r="F556" s="16" t="s">
        <v>188</v>
      </c>
      <c r="G556" s="16" t="s">
        <v>188</v>
      </c>
      <c r="H556" s="16" t="s">
        <v>189</v>
      </c>
      <c r="I556" s="16">
        <v>69.595341127752349</v>
      </c>
      <c r="J556" s="16">
        <v>2173</v>
      </c>
      <c r="K556" s="21">
        <f t="shared" si="12"/>
        <v>32.027308388289164</v>
      </c>
    </row>
    <row r="557" spans="1:11" x14ac:dyDescent="0.25">
      <c r="A557" s="16" t="s">
        <v>184</v>
      </c>
      <c r="B557" s="16" t="s">
        <v>238</v>
      </c>
      <c r="C557" s="16" t="s">
        <v>191</v>
      </c>
      <c r="D557" s="16" t="s">
        <v>187</v>
      </c>
      <c r="E557" s="16" t="s">
        <v>187</v>
      </c>
      <c r="F557" s="16" t="s">
        <v>188</v>
      </c>
      <c r="G557" s="16" t="s">
        <v>188</v>
      </c>
      <c r="H557" s="16" t="s">
        <v>189</v>
      </c>
      <c r="I557" s="16">
        <v>143.46385859760537</v>
      </c>
      <c r="J557" s="16">
        <v>4849</v>
      </c>
      <c r="K557" s="21">
        <f t="shared" si="12"/>
        <v>29.586277293793639</v>
      </c>
    </row>
    <row r="558" spans="1:11" x14ac:dyDescent="0.25">
      <c r="A558" s="16" t="s">
        <v>184</v>
      </c>
      <c r="B558" s="16" t="s">
        <v>238</v>
      </c>
      <c r="C558" s="16" t="s">
        <v>193</v>
      </c>
      <c r="D558" s="16" t="s">
        <v>194</v>
      </c>
      <c r="E558" s="16" t="s">
        <v>192</v>
      </c>
      <c r="F558" s="17" t="s">
        <v>188</v>
      </c>
      <c r="G558" s="17" t="s">
        <v>188</v>
      </c>
      <c r="H558" s="16" t="s">
        <v>189</v>
      </c>
      <c r="I558" s="16">
        <v>50.359088860728626</v>
      </c>
      <c r="J558" s="16">
        <v>1949</v>
      </c>
      <c r="K558" s="21">
        <f t="shared" si="12"/>
        <v>25.838424248706325</v>
      </c>
    </row>
    <row r="559" spans="1:11" x14ac:dyDescent="0.25">
      <c r="A559" s="16" t="s">
        <v>184</v>
      </c>
      <c r="B559" s="16" t="s">
        <v>238</v>
      </c>
      <c r="C559" s="16" t="s">
        <v>195</v>
      </c>
      <c r="D559" s="16" t="s">
        <v>195</v>
      </c>
      <c r="E559" s="16" t="s">
        <v>192</v>
      </c>
      <c r="F559" s="16" t="s">
        <v>188</v>
      </c>
      <c r="G559" s="16" t="s">
        <v>188</v>
      </c>
      <c r="H559" s="16" t="s">
        <v>189</v>
      </c>
      <c r="I559" s="16">
        <v>5.0181592001812707E-2</v>
      </c>
      <c r="J559" s="16">
        <v>2</v>
      </c>
      <c r="K559" s="21">
        <f t="shared" si="12"/>
        <v>25.090796000906355</v>
      </c>
    </row>
    <row r="560" spans="1:11" x14ac:dyDescent="0.25">
      <c r="A560" s="16" t="s">
        <v>184</v>
      </c>
      <c r="B560" s="16" t="s">
        <v>238</v>
      </c>
      <c r="C560" s="16" t="s">
        <v>196</v>
      </c>
      <c r="D560" s="16" t="s">
        <v>195</v>
      </c>
      <c r="E560" s="16" t="s">
        <v>192</v>
      </c>
      <c r="F560" s="16" t="s">
        <v>188</v>
      </c>
      <c r="G560" s="16" t="s">
        <v>188</v>
      </c>
      <c r="H560" s="16" t="s">
        <v>189</v>
      </c>
      <c r="I560" s="16">
        <v>8.0470579007863599</v>
      </c>
      <c r="J560" s="16">
        <v>279</v>
      </c>
      <c r="K560" s="21">
        <f t="shared" si="12"/>
        <v>28.842501436510251</v>
      </c>
    </row>
    <row r="561" spans="1:11" x14ac:dyDescent="0.25">
      <c r="A561" s="16" t="s">
        <v>184</v>
      </c>
      <c r="B561" s="16" t="s">
        <v>238</v>
      </c>
      <c r="C561" s="16" t="s">
        <v>194</v>
      </c>
      <c r="D561" s="16" t="s">
        <v>194</v>
      </c>
      <c r="E561" s="16" t="s">
        <v>192</v>
      </c>
      <c r="F561" s="17" t="s">
        <v>188</v>
      </c>
      <c r="G561" s="17" t="s">
        <v>188</v>
      </c>
      <c r="H561" s="16" t="s">
        <v>189</v>
      </c>
      <c r="I561" s="16">
        <v>5.2658714876386616</v>
      </c>
      <c r="J561" s="16">
        <v>267</v>
      </c>
      <c r="K561" s="21">
        <f t="shared" si="12"/>
        <v>19.722365122242177</v>
      </c>
    </row>
    <row r="562" spans="1:11" x14ac:dyDescent="0.25">
      <c r="A562" s="16" t="s">
        <v>184</v>
      </c>
      <c r="B562" s="16" t="s">
        <v>239</v>
      </c>
      <c r="C562" s="16" t="s">
        <v>186</v>
      </c>
      <c r="D562" s="16" t="s">
        <v>187</v>
      </c>
      <c r="E562" s="16" t="s">
        <v>187</v>
      </c>
      <c r="F562" s="16" t="s">
        <v>201</v>
      </c>
      <c r="G562" s="16" t="s">
        <v>201</v>
      </c>
      <c r="H562" s="16" t="s">
        <v>190</v>
      </c>
      <c r="I562" s="16">
        <v>3.1341511461235938</v>
      </c>
      <c r="J562" s="16">
        <v>94</v>
      </c>
      <c r="K562" s="21">
        <f t="shared" si="12"/>
        <v>33.342033469399937</v>
      </c>
    </row>
    <row r="563" spans="1:11" x14ac:dyDescent="0.25">
      <c r="A563" s="16" t="s">
        <v>184</v>
      </c>
      <c r="B563" s="16" t="s">
        <v>239</v>
      </c>
      <c r="C563" s="16" t="s">
        <v>186</v>
      </c>
      <c r="D563" s="16" t="s">
        <v>187</v>
      </c>
      <c r="E563" s="16" t="s">
        <v>187</v>
      </c>
      <c r="F563" s="16" t="s">
        <v>201</v>
      </c>
      <c r="G563" s="16" t="s">
        <v>214</v>
      </c>
      <c r="H563" s="16" t="s">
        <v>190</v>
      </c>
      <c r="I563" s="16">
        <v>8.1449285445606923E-2</v>
      </c>
      <c r="J563" s="16">
        <v>2</v>
      </c>
      <c r="K563" s="21">
        <f t="shared" si="12"/>
        <v>40.724642722803459</v>
      </c>
    </row>
    <row r="564" spans="1:11" x14ac:dyDescent="0.25">
      <c r="A564" s="16" t="s">
        <v>184</v>
      </c>
      <c r="B564" s="16" t="s">
        <v>239</v>
      </c>
      <c r="C564" s="16" t="s">
        <v>186</v>
      </c>
      <c r="D564" s="16" t="s">
        <v>187</v>
      </c>
      <c r="E564" s="16" t="s">
        <v>187</v>
      </c>
      <c r="F564" s="16" t="s">
        <v>188</v>
      </c>
      <c r="G564" s="16" t="s">
        <v>188</v>
      </c>
      <c r="H564" s="16" t="s">
        <v>189</v>
      </c>
      <c r="I564" s="16">
        <v>27.500949281642566</v>
      </c>
      <c r="J564" s="16">
        <v>849</v>
      </c>
      <c r="K564" s="21">
        <f t="shared" si="12"/>
        <v>32.392166409472985</v>
      </c>
    </row>
    <row r="565" spans="1:11" x14ac:dyDescent="0.25">
      <c r="A565" s="16" t="s">
        <v>184</v>
      </c>
      <c r="B565" s="16" t="s">
        <v>239</v>
      </c>
      <c r="C565" s="16" t="s">
        <v>186</v>
      </c>
      <c r="D565" s="16" t="s">
        <v>187</v>
      </c>
      <c r="E565" s="16" t="s">
        <v>187</v>
      </c>
      <c r="F565" s="16" t="s">
        <v>202</v>
      </c>
      <c r="G565" s="16" t="s">
        <v>202</v>
      </c>
      <c r="H565" s="16" t="s">
        <v>190</v>
      </c>
      <c r="I565" s="16">
        <v>0.58697561544992194</v>
      </c>
      <c r="J565" s="16">
        <v>15</v>
      </c>
      <c r="K565" s="21">
        <f t="shared" si="12"/>
        <v>39.131707696661458</v>
      </c>
    </row>
    <row r="566" spans="1:11" x14ac:dyDescent="0.25">
      <c r="A566" s="16" t="s">
        <v>184</v>
      </c>
      <c r="B566" s="16" t="s">
        <v>239</v>
      </c>
      <c r="C566" s="16" t="s">
        <v>186</v>
      </c>
      <c r="D566" s="16" t="s">
        <v>187</v>
      </c>
      <c r="E566" s="16" t="s">
        <v>187</v>
      </c>
      <c r="F566" s="16" t="s">
        <v>202</v>
      </c>
      <c r="G566" s="16" t="s">
        <v>214</v>
      </c>
      <c r="H566" s="16" t="s">
        <v>190</v>
      </c>
      <c r="I566" s="16">
        <v>5.9033499153207859E-2</v>
      </c>
      <c r="J566" s="16">
        <v>1</v>
      </c>
      <c r="K566" s="21">
        <f t="shared" si="12"/>
        <v>59.033499153207856</v>
      </c>
    </row>
    <row r="567" spans="1:11" x14ac:dyDescent="0.25">
      <c r="A567" s="16" t="s">
        <v>184</v>
      </c>
      <c r="B567" s="16" t="s">
        <v>239</v>
      </c>
      <c r="C567" s="16" t="s">
        <v>191</v>
      </c>
      <c r="D567" s="16" t="s">
        <v>187</v>
      </c>
      <c r="E567" s="16" t="s">
        <v>187</v>
      </c>
      <c r="F567" s="16" t="s">
        <v>201</v>
      </c>
      <c r="G567" s="16" t="s">
        <v>201</v>
      </c>
      <c r="H567" s="16" t="s">
        <v>190</v>
      </c>
      <c r="I567" s="16">
        <v>10.785409787888389</v>
      </c>
      <c r="J567" s="16">
        <v>331</v>
      </c>
      <c r="K567" s="21">
        <f t="shared" si="12"/>
        <v>32.584319600871261</v>
      </c>
    </row>
    <row r="568" spans="1:11" x14ac:dyDescent="0.25">
      <c r="A568" s="16" t="s">
        <v>184</v>
      </c>
      <c r="B568" s="16" t="s">
        <v>239</v>
      </c>
      <c r="C568" s="16" t="s">
        <v>191</v>
      </c>
      <c r="D568" s="16" t="s">
        <v>187</v>
      </c>
      <c r="E568" s="16" t="s">
        <v>187</v>
      </c>
      <c r="F568" s="16" t="s">
        <v>201</v>
      </c>
      <c r="G568" s="16" t="s">
        <v>202</v>
      </c>
      <c r="H568" s="16" t="s">
        <v>190</v>
      </c>
      <c r="I568" s="16">
        <v>2.3879331986092666E-2</v>
      </c>
      <c r="J568" s="16">
        <v>1</v>
      </c>
      <c r="K568" s="21">
        <f t="shared" si="12"/>
        <v>23.879331986092666</v>
      </c>
    </row>
    <row r="569" spans="1:11" x14ac:dyDescent="0.25">
      <c r="A569" s="16" t="s">
        <v>184</v>
      </c>
      <c r="B569" s="16" t="s">
        <v>239</v>
      </c>
      <c r="C569" s="16" t="s">
        <v>191</v>
      </c>
      <c r="D569" s="16" t="s">
        <v>187</v>
      </c>
      <c r="E569" s="16" t="s">
        <v>187</v>
      </c>
      <c r="F569" s="16" t="s">
        <v>201</v>
      </c>
      <c r="G569" s="16" t="s">
        <v>214</v>
      </c>
      <c r="H569" s="16" t="s">
        <v>190</v>
      </c>
      <c r="I569" s="16">
        <v>0.10506997483545452</v>
      </c>
      <c r="J569" s="16">
        <v>3</v>
      </c>
      <c r="K569" s="21">
        <f t="shared" si="12"/>
        <v>35.023324945151508</v>
      </c>
    </row>
    <row r="570" spans="1:11" x14ac:dyDescent="0.25">
      <c r="A570" s="16" t="s">
        <v>184</v>
      </c>
      <c r="B570" s="16" t="s">
        <v>239</v>
      </c>
      <c r="C570" s="16" t="s">
        <v>191</v>
      </c>
      <c r="D570" s="16" t="s">
        <v>187</v>
      </c>
      <c r="E570" s="16" t="s">
        <v>187</v>
      </c>
      <c r="F570" s="16" t="s">
        <v>188</v>
      </c>
      <c r="G570" s="16" t="s">
        <v>188</v>
      </c>
      <c r="H570" s="16" t="s">
        <v>189</v>
      </c>
      <c r="I570" s="16">
        <v>225.81309529284175</v>
      </c>
      <c r="J570" s="16">
        <v>7081</v>
      </c>
      <c r="K570" s="21">
        <f t="shared" si="12"/>
        <v>31.890000747470943</v>
      </c>
    </row>
    <row r="571" spans="1:11" x14ac:dyDescent="0.25">
      <c r="A571" s="16" t="s">
        <v>184</v>
      </c>
      <c r="B571" s="16" t="s">
        <v>239</v>
      </c>
      <c r="C571" s="16" t="s">
        <v>191</v>
      </c>
      <c r="D571" s="16" t="s">
        <v>187</v>
      </c>
      <c r="E571" s="16" t="s">
        <v>187</v>
      </c>
      <c r="F571" s="16" t="s">
        <v>202</v>
      </c>
      <c r="G571" s="16" t="s">
        <v>201</v>
      </c>
      <c r="H571" s="16" t="s">
        <v>190</v>
      </c>
      <c r="I571" s="16">
        <v>1.9420294771257108E-2</v>
      </c>
      <c r="J571" s="16">
        <v>1</v>
      </c>
      <c r="K571" s="21">
        <f t="shared" si="12"/>
        <v>19.420294771257108</v>
      </c>
    </row>
    <row r="572" spans="1:11" x14ac:dyDescent="0.25">
      <c r="A572" s="16" t="s">
        <v>184</v>
      </c>
      <c r="B572" s="16" t="s">
        <v>239</v>
      </c>
      <c r="C572" s="16" t="s">
        <v>191</v>
      </c>
      <c r="D572" s="16" t="s">
        <v>187</v>
      </c>
      <c r="E572" s="16" t="s">
        <v>187</v>
      </c>
      <c r="F572" s="16" t="s">
        <v>202</v>
      </c>
      <c r="G572" s="16" t="s">
        <v>202</v>
      </c>
      <c r="H572" s="16" t="s">
        <v>190</v>
      </c>
      <c r="I572" s="16">
        <v>1.7973616504135763</v>
      </c>
      <c r="J572" s="16">
        <v>49</v>
      </c>
      <c r="K572" s="21">
        <f t="shared" si="12"/>
        <v>36.680850008440331</v>
      </c>
    </row>
    <row r="573" spans="1:11" x14ac:dyDescent="0.25">
      <c r="A573" s="16" t="s">
        <v>184</v>
      </c>
      <c r="B573" s="16" t="s">
        <v>239</v>
      </c>
      <c r="C573" s="16" t="s">
        <v>191</v>
      </c>
      <c r="D573" s="16" t="s">
        <v>187</v>
      </c>
      <c r="E573" s="16" t="s">
        <v>187</v>
      </c>
      <c r="F573" s="16" t="s">
        <v>214</v>
      </c>
      <c r="G573" s="16" t="s">
        <v>214</v>
      </c>
      <c r="H573" s="16" t="s">
        <v>190</v>
      </c>
      <c r="I573" s="16">
        <v>0.19062446077783615</v>
      </c>
      <c r="J573" s="16">
        <v>3</v>
      </c>
      <c r="K573" s="21">
        <f t="shared" si="12"/>
        <v>63.541486925945385</v>
      </c>
    </row>
    <row r="574" spans="1:11" x14ac:dyDescent="0.25">
      <c r="A574" s="16" t="s">
        <v>184</v>
      </c>
      <c r="B574" s="16" t="s">
        <v>239</v>
      </c>
      <c r="C574" s="16" t="s">
        <v>193</v>
      </c>
      <c r="D574" s="16" t="s">
        <v>194</v>
      </c>
      <c r="E574" s="16" t="s">
        <v>192</v>
      </c>
      <c r="F574" s="17" t="s">
        <v>188</v>
      </c>
      <c r="G574" s="17" t="s">
        <v>188</v>
      </c>
      <c r="H574" s="16" t="s">
        <v>189</v>
      </c>
      <c r="I574" s="16">
        <v>55.951445714661915</v>
      </c>
      <c r="J574" s="16">
        <v>2087</v>
      </c>
      <c r="K574" s="21">
        <f t="shared" si="12"/>
        <v>26.809509206833692</v>
      </c>
    </row>
    <row r="575" spans="1:11" x14ac:dyDescent="0.25">
      <c r="A575" s="16" t="s">
        <v>184</v>
      </c>
      <c r="B575" s="16" t="s">
        <v>239</v>
      </c>
      <c r="C575" s="16" t="s">
        <v>196</v>
      </c>
      <c r="D575" s="16" t="s">
        <v>195</v>
      </c>
      <c r="E575" s="16" t="s">
        <v>192</v>
      </c>
      <c r="F575" s="16" t="s">
        <v>201</v>
      </c>
      <c r="G575" s="16" t="s">
        <v>201</v>
      </c>
      <c r="H575" s="16" t="s">
        <v>190</v>
      </c>
      <c r="I575" s="16">
        <v>0.17707890824137892</v>
      </c>
      <c r="J575" s="16">
        <v>11</v>
      </c>
      <c r="K575" s="21">
        <f t="shared" si="12"/>
        <v>16.098082567398084</v>
      </c>
    </row>
    <row r="576" spans="1:11" x14ac:dyDescent="0.25">
      <c r="A576" s="16" t="s">
        <v>184</v>
      </c>
      <c r="B576" s="16" t="s">
        <v>239</v>
      </c>
      <c r="C576" s="16" t="s">
        <v>196</v>
      </c>
      <c r="D576" s="16" t="s">
        <v>195</v>
      </c>
      <c r="E576" s="16" t="s">
        <v>192</v>
      </c>
      <c r="F576" s="16" t="s">
        <v>188</v>
      </c>
      <c r="G576" s="16" t="s">
        <v>188</v>
      </c>
      <c r="H576" s="16" t="s">
        <v>189</v>
      </c>
      <c r="I576" s="16">
        <v>0.56364863468194293</v>
      </c>
      <c r="J576" s="16">
        <v>29</v>
      </c>
      <c r="K576" s="21">
        <f t="shared" si="12"/>
        <v>19.436159816618723</v>
      </c>
    </row>
    <row r="577" spans="1:11" x14ac:dyDescent="0.25">
      <c r="A577" s="16" t="s">
        <v>184</v>
      </c>
      <c r="B577" s="16" t="s">
        <v>239</v>
      </c>
      <c r="C577" s="16" t="s">
        <v>196</v>
      </c>
      <c r="D577" s="16" t="s">
        <v>195</v>
      </c>
      <c r="E577" s="16" t="s">
        <v>192</v>
      </c>
      <c r="F577" s="16" t="s">
        <v>202</v>
      </c>
      <c r="G577" s="16" t="s">
        <v>202</v>
      </c>
      <c r="H577" s="16" t="s">
        <v>190</v>
      </c>
      <c r="I577" s="16">
        <v>5.3752946125244894E-2</v>
      </c>
      <c r="J577" s="16">
        <v>2</v>
      </c>
      <c r="K577" s="21">
        <f t="shared" si="12"/>
        <v>26.876473062622448</v>
      </c>
    </row>
    <row r="578" spans="1:11" x14ac:dyDescent="0.25">
      <c r="A578" s="16" t="s">
        <v>184</v>
      </c>
      <c r="B578" s="16" t="s">
        <v>239</v>
      </c>
      <c r="C578" s="16" t="s">
        <v>196</v>
      </c>
      <c r="D578" s="16" t="s">
        <v>195</v>
      </c>
      <c r="E578" s="16" t="s">
        <v>192</v>
      </c>
      <c r="F578" s="16" t="s">
        <v>202</v>
      </c>
      <c r="G578" s="16" t="s">
        <v>214</v>
      </c>
      <c r="H578" s="16" t="s">
        <v>190</v>
      </c>
      <c r="I578" s="16">
        <v>3.1269750472630489E-2</v>
      </c>
      <c r="J578" s="16">
        <v>1</v>
      </c>
      <c r="K578" s="21">
        <f t="shared" si="12"/>
        <v>31.269750472630488</v>
      </c>
    </row>
    <row r="579" spans="1:11" x14ac:dyDescent="0.25">
      <c r="A579" s="16" t="s">
        <v>184</v>
      </c>
      <c r="B579" s="16" t="s">
        <v>239</v>
      </c>
      <c r="C579" s="16" t="s">
        <v>194</v>
      </c>
      <c r="D579" s="16" t="s">
        <v>194</v>
      </c>
      <c r="E579" s="16" t="s">
        <v>192</v>
      </c>
      <c r="F579" s="17" t="s">
        <v>188</v>
      </c>
      <c r="G579" s="17" t="s">
        <v>188</v>
      </c>
      <c r="H579" s="16" t="s">
        <v>189</v>
      </c>
      <c r="I579" s="16">
        <v>27.569696001915844</v>
      </c>
      <c r="J579" s="16">
        <v>1595</v>
      </c>
      <c r="K579" s="21">
        <f t="shared" si="12"/>
        <v>17.285075863270123</v>
      </c>
    </row>
    <row r="580" spans="1:11" x14ac:dyDescent="0.25">
      <c r="A580" s="16" t="s">
        <v>184</v>
      </c>
      <c r="B580" s="16" t="s">
        <v>240</v>
      </c>
      <c r="C580" s="16" t="s">
        <v>203</v>
      </c>
      <c r="D580" s="16" t="s">
        <v>187</v>
      </c>
      <c r="E580" s="16" t="s">
        <v>187</v>
      </c>
      <c r="F580" s="16" t="s">
        <v>201</v>
      </c>
      <c r="G580" s="16" t="s">
        <v>188</v>
      </c>
      <c r="H580" s="16" t="s">
        <v>189</v>
      </c>
      <c r="I580" s="16">
        <v>1.1754814343127529</v>
      </c>
      <c r="J580" s="16">
        <v>18</v>
      </c>
      <c r="K580" s="21">
        <f t="shared" si="12"/>
        <v>65.304524128486264</v>
      </c>
    </row>
    <row r="581" spans="1:11" x14ac:dyDescent="0.25">
      <c r="A581" s="16" t="s">
        <v>184</v>
      </c>
      <c r="B581" s="16" t="s">
        <v>240</v>
      </c>
      <c r="C581" s="16" t="s">
        <v>203</v>
      </c>
      <c r="D581" s="16" t="s">
        <v>187</v>
      </c>
      <c r="E581" s="16" t="s">
        <v>187</v>
      </c>
      <c r="F581" s="16" t="s">
        <v>201</v>
      </c>
      <c r="G581" s="16" t="s">
        <v>202</v>
      </c>
      <c r="H581" s="16" t="s">
        <v>190</v>
      </c>
      <c r="I581" s="16">
        <v>2.1112679159025984</v>
      </c>
      <c r="J581" s="16">
        <v>22</v>
      </c>
      <c r="K581" s="21">
        <f t="shared" si="12"/>
        <v>95.96672345011811</v>
      </c>
    </row>
    <row r="582" spans="1:11" x14ac:dyDescent="0.25">
      <c r="A582" s="16" t="s">
        <v>184</v>
      </c>
      <c r="B582" s="16" t="s">
        <v>240</v>
      </c>
      <c r="C582" s="16" t="s">
        <v>203</v>
      </c>
      <c r="D582" s="16" t="s">
        <v>187</v>
      </c>
      <c r="E582" s="16" t="s">
        <v>187</v>
      </c>
      <c r="F582" s="16" t="s">
        <v>201</v>
      </c>
      <c r="G582" s="16" t="s">
        <v>213</v>
      </c>
      <c r="H582" s="16" t="s">
        <v>190</v>
      </c>
      <c r="I582" s="16">
        <v>3.9561228354716027</v>
      </c>
      <c r="J582" s="16">
        <v>44</v>
      </c>
      <c r="K582" s="21">
        <f t="shared" si="12"/>
        <v>89.911882624354604</v>
      </c>
    </row>
    <row r="583" spans="1:11" x14ac:dyDescent="0.25">
      <c r="A583" s="16" t="s">
        <v>184</v>
      </c>
      <c r="B583" s="16" t="s">
        <v>240</v>
      </c>
      <c r="C583" s="16" t="s">
        <v>203</v>
      </c>
      <c r="D583" s="16" t="s">
        <v>187</v>
      </c>
      <c r="E583" s="16" t="s">
        <v>187</v>
      </c>
      <c r="F583" s="16" t="s">
        <v>188</v>
      </c>
      <c r="G583" s="16" t="s">
        <v>188</v>
      </c>
      <c r="H583" s="16" t="s">
        <v>189</v>
      </c>
      <c r="I583" s="16">
        <v>7.7776224873301878</v>
      </c>
      <c r="J583" s="16">
        <v>116</v>
      </c>
      <c r="K583" s="21">
        <f t="shared" ref="K583:K646" si="13">I583/J583*1000</f>
        <v>67.048469718363691</v>
      </c>
    </row>
    <row r="584" spans="1:11" x14ac:dyDescent="0.25">
      <c r="A584" s="16" t="s">
        <v>184</v>
      </c>
      <c r="B584" s="16" t="s">
        <v>240</v>
      </c>
      <c r="C584" s="16" t="s">
        <v>203</v>
      </c>
      <c r="D584" s="16" t="s">
        <v>187</v>
      </c>
      <c r="E584" s="16" t="s">
        <v>187</v>
      </c>
      <c r="F584" s="16" t="s">
        <v>188</v>
      </c>
      <c r="G584" s="16" t="s">
        <v>202</v>
      </c>
      <c r="H584" s="16" t="s">
        <v>190</v>
      </c>
      <c r="I584" s="16">
        <v>14.405178967590475</v>
      </c>
      <c r="J584" s="16">
        <v>162</v>
      </c>
      <c r="K584" s="21">
        <f t="shared" si="13"/>
        <v>88.920857824632563</v>
      </c>
    </row>
    <row r="585" spans="1:11" x14ac:dyDescent="0.25">
      <c r="A585" s="16" t="s">
        <v>184</v>
      </c>
      <c r="B585" s="16" t="s">
        <v>240</v>
      </c>
      <c r="C585" s="16" t="s">
        <v>203</v>
      </c>
      <c r="D585" s="16" t="s">
        <v>187</v>
      </c>
      <c r="E585" s="16" t="s">
        <v>187</v>
      </c>
      <c r="F585" s="16" t="s">
        <v>188</v>
      </c>
      <c r="G585" s="16" t="s">
        <v>213</v>
      </c>
      <c r="H585" s="16" t="s">
        <v>190</v>
      </c>
      <c r="I585" s="16">
        <v>6.6225644119462181</v>
      </c>
      <c r="J585" s="16">
        <v>73</v>
      </c>
      <c r="K585" s="21">
        <f t="shared" si="13"/>
        <v>90.720060437619438</v>
      </c>
    </row>
    <row r="586" spans="1:11" x14ac:dyDescent="0.25">
      <c r="A586" s="16" t="s">
        <v>184</v>
      </c>
      <c r="B586" s="16" t="s">
        <v>240</v>
      </c>
      <c r="C586" s="16" t="s">
        <v>203</v>
      </c>
      <c r="D586" s="16" t="s">
        <v>187</v>
      </c>
      <c r="E586" s="16" t="s">
        <v>187</v>
      </c>
      <c r="F586" s="16" t="s">
        <v>202</v>
      </c>
      <c r="G586" s="16" t="s">
        <v>188</v>
      </c>
      <c r="H586" s="16" t="s">
        <v>189</v>
      </c>
      <c r="I586" s="16">
        <v>6.5455823247177844E-2</v>
      </c>
      <c r="J586" s="16">
        <v>1</v>
      </c>
      <c r="K586" s="21">
        <f t="shared" si="13"/>
        <v>65.455823247177847</v>
      </c>
    </row>
    <row r="587" spans="1:11" x14ac:dyDescent="0.25">
      <c r="A587" s="16" t="s">
        <v>184</v>
      </c>
      <c r="B587" s="16" t="s">
        <v>240</v>
      </c>
      <c r="C587" s="16" t="s">
        <v>203</v>
      </c>
      <c r="D587" s="16" t="s">
        <v>187</v>
      </c>
      <c r="E587" s="16" t="s">
        <v>187</v>
      </c>
      <c r="F587" s="16" t="s">
        <v>202</v>
      </c>
      <c r="G587" s="16" t="s">
        <v>202</v>
      </c>
      <c r="H587" s="16" t="s">
        <v>190</v>
      </c>
      <c r="I587" s="16">
        <v>0.63011594325486997</v>
      </c>
      <c r="J587" s="16">
        <v>6</v>
      </c>
      <c r="K587" s="21">
        <f t="shared" si="13"/>
        <v>105.01932387581165</v>
      </c>
    </row>
    <row r="588" spans="1:11" x14ac:dyDescent="0.25">
      <c r="A588" s="16" t="s">
        <v>184</v>
      </c>
      <c r="B588" s="16" t="s">
        <v>240</v>
      </c>
      <c r="C588" s="16" t="s">
        <v>203</v>
      </c>
      <c r="D588" s="16" t="s">
        <v>187</v>
      </c>
      <c r="E588" s="16" t="s">
        <v>187</v>
      </c>
      <c r="F588" s="16" t="s">
        <v>202</v>
      </c>
      <c r="G588" s="16" t="s">
        <v>213</v>
      </c>
      <c r="H588" s="16" t="s">
        <v>190</v>
      </c>
      <c r="I588" s="16">
        <v>1.7992618326192411</v>
      </c>
      <c r="J588" s="16">
        <v>18</v>
      </c>
      <c r="K588" s="21">
        <f t="shared" si="13"/>
        <v>99.958990701068956</v>
      </c>
    </row>
    <row r="589" spans="1:11" x14ac:dyDescent="0.25">
      <c r="A589" s="16" t="s">
        <v>184</v>
      </c>
      <c r="B589" s="16" t="s">
        <v>240</v>
      </c>
      <c r="C589" s="16" t="s">
        <v>203</v>
      </c>
      <c r="D589" s="16" t="s">
        <v>187</v>
      </c>
      <c r="E589" s="16" t="s">
        <v>187</v>
      </c>
      <c r="F589" s="16" t="s">
        <v>214</v>
      </c>
      <c r="G589" s="16" t="s">
        <v>202</v>
      </c>
      <c r="H589" s="16" t="s">
        <v>190</v>
      </c>
      <c r="I589" s="16">
        <v>1.0363297604965176</v>
      </c>
      <c r="J589" s="16">
        <v>13</v>
      </c>
      <c r="K589" s="21">
        <f t="shared" si="13"/>
        <v>79.717673884347505</v>
      </c>
    </row>
    <row r="590" spans="1:11" x14ac:dyDescent="0.25">
      <c r="A590" s="16" t="s">
        <v>184</v>
      </c>
      <c r="B590" s="16" t="s">
        <v>240</v>
      </c>
      <c r="C590" s="16" t="s">
        <v>203</v>
      </c>
      <c r="D590" s="16" t="s">
        <v>187</v>
      </c>
      <c r="E590" s="16" t="s">
        <v>187</v>
      </c>
      <c r="F590" s="16" t="s">
        <v>214</v>
      </c>
      <c r="G590" s="16" t="s">
        <v>213</v>
      </c>
      <c r="H590" s="16" t="s">
        <v>190</v>
      </c>
      <c r="I590" s="16">
        <v>1.8515077244977638</v>
      </c>
      <c r="J590" s="16">
        <v>19</v>
      </c>
      <c r="K590" s="21">
        <f t="shared" si="13"/>
        <v>97.447774973566524</v>
      </c>
    </row>
    <row r="591" spans="1:11" x14ac:dyDescent="0.25">
      <c r="A591" s="16" t="s">
        <v>184</v>
      </c>
      <c r="B591" s="16" t="s">
        <v>240</v>
      </c>
      <c r="C591" s="16" t="s">
        <v>186</v>
      </c>
      <c r="D591" s="16" t="s">
        <v>187</v>
      </c>
      <c r="E591" s="16" t="s">
        <v>187</v>
      </c>
      <c r="F591" s="16" t="s">
        <v>201</v>
      </c>
      <c r="G591" s="16" t="s">
        <v>188</v>
      </c>
      <c r="H591" s="16" t="s">
        <v>189</v>
      </c>
      <c r="I591" s="16">
        <v>1.767734315591281</v>
      </c>
      <c r="J591" s="16">
        <v>28</v>
      </c>
      <c r="K591" s="21">
        <f t="shared" si="13"/>
        <v>63.133368413974324</v>
      </c>
    </row>
    <row r="592" spans="1:11" x14ac:dyDescent="0.25">
      <c r="A592" s="16" t="s">
        <v>184</v>
      </c>
      <c r="B592" s="16" t="s">
        <v>240</v>
      </c>
      <c r="C592" s="16" t="s">
        <v>186</v>
      </c>
      <c r="D592" s="16" t="s">
        <v>187</v>
      </c>
      <c r="E592" s="16" t="s">
        <v>187</v>
      </c>
      <c r="F592" s="16" t="s">
        <v>201</v>
      </c>
      <c r="G592" s="16" t="s">
        <v>202</v>
      </c>
      <c r="H592" s="16" t="s">
        <v>190</v>
      </c>
      <c r="I592" s="16">
        <v>2.1702575932373236</v>
      </c>
      <c r="J592" s="16">
        <v>26</v>
      </c>
      <c r="K592" s="21">
        <f t="shared" si="13"/>
        <v>83.471445893743208</v>
      </c>
    </row>
    <row r="593" spans="1:11" x14ac:dyDescent="0.25">
      <c r="A593" s="16" t="s">
        <v>184</v>
      </c>
      <c r="B593" s="16" t="s">
        <v>240</v>
      </c>
      <c r="C593" s="16" t="s">
        <v>186</v>
      </c>
      <c r="D593" s="16" t="s">
        <v>187</v>
      </c>
      <c r="E593" s="16" t="s">
        <v>187</v>
      </c>
      <c r="F593" s="16" t="s">
        <v>201</v>
      </c>
      <c r="G593" s="16" t="s">
        <v>213</v>
      </c>
      <c r="H593" s="16" t="s">
        <v>190</v>
      </c>
      <c r="I593" s="16">
        <v>0.62242980644242685</v>
      </c>
      <c r="J593" s="16">
        <v>9</v>
      </c>
      <c r="K593" s="21">
        <f t="shared" si="13"/>
        <v>69.158867382491877</v>
      </c>
    </row>
    <row r="594" spans="1:11" x14ac:dyDescent="0.25">
      <c r="A594" s="16" t="s">
        <v>184</v>
      </c>
      <c r="B594" s="16" t="s">
        <v>240</v>
      </c>
      <c r="C594" s="16" t="s">
        <v>186</v>
      </c>
      <c r="D594" s="16" t="s">
        <v>187</v>
      </c>
      <c r="E594" s="16" t="s">
        <v>187</v>
      </c>
      <c r="F594" s="16" t="s">
        <v>188</v>
      </c>
      <c r="G594" s="16" t="s">
        <v>188</v>
      </c>
      <c r="H594" s="16" t="s">
        <v>189</v>
      </c>
      <c r="I594" s="16">
        <v>24.448184599699225</v>
      </c>
      <c r="J594" s="16">
        <v>529</v>
      </c>
      <c r="K594" s="21">
        <f t="shared" si="13"/>
        <v>46.215849904913469</v>
      </c>
    </row>
    <row r="595" spans="1:11" x14ac:dyDescent="0.25">
      <c r="A595" s="16" t="s">
        <v>184</v>
      </c>
      <c r="B595" s="16" t="s">
        <v>240</v>
      </c>
      <c r="C595" s="16" t="s">
        <v>186</v>
      </c>
      <c r="D595" s="16" t="s">
        <v>187</v>
      </c>
      <c r="E595" s="16" t="s">
        <v>187</v>
      </c>
      <c r="F595" s="16" t="s">
        <v>188</v>
      </c>
      <c r="G595" s="16" t="s">
        <v>202</v>
      </c>
      <c r="H595" s="16" t="s">
        <v>190</v>
      </c>
      <c r="I595" s="16">
        <v>11.001038138595062</v>
      </c>
      <c r="J595" s="16">
        <v>141</v>
      </c>
      <c r="K595" s="21">
        <f t="shared" si="13"/>
        <v>78.021547082234477</v>
      </c>
    </row>
    <row r="596" spans="1:11" x14ac:dyDescent="0.25">
      <c r="A596" s="16" t="s">
        <v>184</v>
      </c>
      <c r="B596" s="16" t="s">
        <v>240</v>
      </c>
      <c r="C596" s="16" t="s">
        <v>186</v>
      </c>
      <c r="D596" s="16" t="s">
        <v>187</v>
      </c>
      <c r="E596" s="16" t="s">
        <v>187</v>
      </c>
      <c r="F596" s="16" t="s">
        <v>188</v>
      </c>
      <c r="G596" s="16" t="s">
        <v>213</v>
      </c>
      <c r="H596" s="16" t="s">
        <v>190</v>
      </c>
      <c r="I596" s="16">
        <v>4.0427489432476778</v>
      </c>
      <c r="J596" s="16">
        <v>59</v>
      </c>
      <c r="K596" s="21">
        <f t="shared" si="13"/>
        <v>68.521168529621661</v>
      </c>
    </row>
    <row r="597" spans="1:11" x14ac:dyDescent="0.25">
      <c r="A597" s="16" t="s">
        <v>184</v>
      </c>
      <c r="B597" s="16" t="s">
        <v>240</v>
      </c>
      <c r="C597" s="16" t="s">
        <v>186</v>
      </c>
      <c r="D597" s="16" t="s">
        <v>187</v>
      </c>
      <c r="E597" s="16" t="s">
        <v>187</v>
      </c>
      <c r="F597" s="16" t="s">
        <v>202</v>
      </c>
      <c r="G597" s="16" t="s">
        <v>188</v>
      </c>
      <c r="H597" s="16" t="s">
        <v>189</v>
      </c>
      <c r="I597" s="16">
        <v>0.10358211004271992</v>
      </c>
      <c r="J597" s="16">
        <v>1</v>
      </c>
      <c r="K597" s="21">
        <f t="shared" si="13"/>
        <v>103.58211004271992</v>
      </c>
    </row>
    <row r="598" spans="1:11" x14ac:dyDescent="0.25">
      <c r="A598" s="16" t="s">
        <v>184</v>
      </c>
      <c r="B598" s="16" t="s">
        <v>240</v>
      </c>
      <c r="C598" s="16" t="s">
        <v>186</v>
      </c>
      <c r="D598" s="16" t="s">
        <v>187</v>
      </c>
      <c r="E598" s="16" t="s">
        <v>187</v>
      </c>
      <c r="F598" s="16" t="s">
        <v>202</v>
      </c>
      <c r="G598" s="16" t="s">
        <v>202</v>
      </c>
      <c r="H598" s="16" t="s">
        <v>190</v>
      </c>
      <c r="I598" s="16">
        <v>0.61046187345590264</v>
      </c>
      <c r="J598" s="16">
        <v>8</v>
      </c>
      <c r="K598" s="21">
        <f t="shared" si="13"/>
        <v>76.307734181987826</v>
      </c>
    </row>
    <row r="599" spans="1:11" x14ac:dyDescent="0.25">
      <c r="A599" s="16" t="s">
        <v>184</v>
      </c>
      <c r="B599" s="16" t="s">
        <v>240</v>
      </c>
      <c r="C599" s="16" t="s">
        <v>186</v>
      </c>
      <c r="D599" s="16" t="s">
        <v>187</v>
      </c>
      <c r="E599" s="16" t="s">
        <v>187</v>
      </c>
      <c r="F599" s="16" t="s">
        <v>202</v>
      </c>
      <c r="G599" s="16" t="s">
        <v>213</v>
      </c>
      <c r="H599" s="16" t="s">
        <v>190</v>
      </c>
      <c r="I599" s="16">
        <v>0.4771851737991728</v>
      </c>
      <c r="J599" s="16">
        <v>7</v>
      </c>
      <c r="K599" s="21">
        <f t="shared" si="13"/>
        <v>68.16931054273897</v>
      </c>
    </row>
    <row r="600" spans="1:11" x14ac:dyDescent="0.25">
      <c r="A600" s="16" t="s">
        <v>184</v>
      </c>
      <c r="B600" s="16" t="s">
        <v>240</v>
      </c>
      <c r="C600" s="16" t="s">
        <v>186</v>
      </c>
      <c r="D600" s="16" t="s">
        <v>187</v>
      </c>
      <c r="E600" s="16" t="s">
        <v>187</v>
      </c>
      <c r="F600" s="16" t="s">
        <v>214</v>
      </c>
      <c r="G600" s="16" t="s">
        <v>202</v>
      </c>
      <c r="H600" s="16" t="s">
        <v>190</v>
      </c>
      <c r="I600" s="16">
        <v>0.3454241846070778</v>
      </c>
      <c r="J600" s="16">
        <v>4</v>
      </c>
      <c r="K600" s="21">
        <f t="shared" si="13"/>
        <v>86.356046151769448</v>
      </c>
    </row>
    <row r="601" spans="1:11" x14ac:dyDescent="0.25">
      <c r="A601" s="16" t="s">
        <v>184</v>
      </c>
      <c r="B601" s="16" t="s">
        <v>240</v>
      </c>
      <c r="C601" s="16" t="s">
        <v>186</v>
      </c>
      <c r="D601" s="16" t="s">
        <v>187</v>
      </c>
      <c r="E601" s="16" t="s">
        <v>187</v>
      </c>
      <c r="F601" s="16" t="s">
        <v>214</v>
      </c>
      <c r="G601" s="16" t="s">
        <v>213</v>
      </c>
      <c r="H601" s="16" t="s">
        <v>190</v>
      </c>
      <c r="I601" s="16">
        <v>0.12806958669401952</v>
      </c>
      <c r="J601" s="16">
        <v>2</v>
      </c>
      <c r="K601" s="21">
        <f t="shared" si="13"/>
        <v>64.034793347009767</v>
      </c>
    </row>
    <row r="602" spans="1:11" x14ac:dyDescent="0.25">
      <c r="A602" s="16" t="s">
        <v>184</v>
      </c>
      <c r="B602" s="16" t="s">
        <v>240</v>
      </c>
      <c r="C602" s="16" t="s">
        <v>191</v>
      </c>
      <c r="D602" s="16" t="s">
        <v>187</v>
      </c>
      <c r="E602" s="16" t="s">
        <v>187</v>
      </c>
      <c r="F602" s="16" t="s">
        <v>201</v>
      </c>
      <c r="G602" s="16" t="s">
        <v>188</v>
      </c>
      <c r="H602" s="16" t="s">
        <v>189</v>
      </c>
      <c r="I602" s="16">
        <v>0.97777815856844041</v>
      </c>
      <c r="J602" s="16">
        <v>20</v>
      </c>
      <c r="K602" s="21">
        <f t="shared" si="13"/>
        <v>48.888907928422022</v>
      </c>
    </row>
    <row r="603" spans="1:11" x14ac:dyDescent="0.25">
      <c r="A603" s="16" t="s">
        <v>184</v>
      </c>
      <c r="B603" s="16" t="s">
        <v>240</v>
      </c>
      <c r="C603" s="16" t="s">
        <v>191</v>
      </c>
      <c r="D603" s="16" t="s">
        <v>187</v>
      </c>
      <c r="E603" s="16" t="s">
        <v>187</v>
      </c>
      <c r="F603" s="16" t="s">
        <v>201</v>
      </c>
      <c r="G603" s="16" t="s">
        <v>202</v>
      </c>
      <c r="H603" s="16" t="s">
        <v>190</v>
      </c>
      <c r="I603" s="16">
        <v>2.8925900545161416</v>
      </c>
      <c r="J603" s="16">
        <v>54</v>
      </c>
      <c r="K603" s="21">
        <f t="shared" si="13"/>
        <v>53.566482491039658</v>
      </c>
    </row>
    <row r="604" spans="1:11" x14ac:dyDescent="0.25">
      <c r="A604" s="16" t="s">
        <v>184</v>
      </c>
      <c r="B604" s="16" t="s">
        <v>240</v>
      </c>
      <c r="C604" s="16" t="s">
        <v>191</v>
      </c>
      <c r="D604" s="16" t="s">
        <v>187</v>
      </c>
      <c r="E604" s="16" t="s">
        <v>187</v>
      </c>
      <c r="F604" s="16" t="s">
        <v>201</v>
      </c>
      <c r="G604" s="16" t="s">
        <v>213</v>
      </c>
      <c r="H604" s="16" t="s">
        <v>190</v>
      </c>
      <c r="I604" s="16">
        <v>1.3575019285500256</v>
      </c>
      <c r="J604" s="16">
        <v>19</v>
      </c>
      <c r="K604" s="21">
        <f t="shared" si="13"/>
        <v>71.44746992368556</v>
      </c>
    </row>
    <row r="605" spans="1:11" x14ac:dyDescent="0.25">
      <c r="A605" s="16" t="s">
        <v>184</v>
      </c>
      <c r="B605" s="16" t="s">
        <v>240</v>
      </c>
      <c r="C605" s="16" t="s">
        <v>191</v>
      </c>
      <c r="D605" s="16" t="s">
        <v>187</v>
      </c>
      <c r="E605" s="16" t="s">
        <v>187</v>
      </c>
      <c r="F605" s="16" t="s">
        <v>188</v>
      </c>
      <c r="G605" s="16" t="s">
        <v>188</v>
      </c>
      <c r="H605" s="16" t="s">
        <v>189</v>
      </c>
      <c r="I605" s="16">
        <v>24.281950884085141</v>
      </c>
      <c r="J605" s="16">
        <v>627</v>
      </c>
      <c r="K605" s="21">
        <f t="shared" si="13"/>
        <v>38.727194392480293</v>
      </c>
    </row>
    <row r="606" spans="1:11" x14ac:dyDescent="0.25">
      <c r="A606" s="16" t="s">
        <v>184</v>
      </c>
      <c r="B606" s="16" t="s">
        <v>240</v>
      </c>
      <c r="C606" s="16" t="s">
        <v>191</v>
      </c>
      <c r="D606" s="16" t="s">
        <v>187</v>
      </c>
      <c r="E606" s="16" t="s">
        <v>187</v>
      </c>
      <c r="F606" s="16" t="s">
        <v>188</v>
      </c>
      <c r="G606" s="16" t="s">
        <v>202</v>
      </c>
      <c r="H606" s="16" t="s">
        <v>190</v>
      </c>
      <c r="I606" s="16">
        <v>17.500883029088541</v>
      </c>
      <c r="J606" s="16">
        <v>287</v>
      </c>
      <c r="K606" s="21">
        <f t="shared" si="13"/>
        <v>60.978686512503629</v>
      </c>
    </row>
    <row r="607" spans="1:11" x14ac:dyDescent="0.25">
      <c r="A607" s="16" t="s">
        <v>184</v>
      </c>
      <c r="B607" s="16" t="s">
        <v>240</v>
      </c>
      <c r="C607" s="16" t="s">
        <v>191</v>
      </c>
      <c r="D607" s="16" t="s">
        <v>187</v>
      </c>
      <c r="E607" s="16" t="s">
        <v>187</v>
      </c>
      <c r="F607" s="16" t="s">
        <v>188</v>
      </c>
      <c r="G607" s="16" t="s">
        <v>213</v>
      </c>
      <c r="H607" s="16" t="s">
        <v>190</v>
      </c>
      <c r="I607" s="16">
        <v>2.3717926319762439</v>
      </c>
      <c r="J607" s="16">
        <v>41</v>
      </c>
      <c r="K607" s="21">
        <f t="shared" si="13"/>
        <v>57.848600779908388</v>
      </c>
    </row>
    <row r="608" spans="1:11" x14ac:dyDescent="0.25">
      <c r="A608" s="16" t="s">
        <v>184</v>
      </c>
      <c r="B608" s="16" t="s">
        <v>240</v>
      </c>
      <c r="C608" s="16" t="s">
        <v>191</v>
      </c>
      <c r="D608" s="16" t="s">
        <v>187</v>
      </c>
      <c r="E608" s="16" t="s">
        <v>187</v>
      </c>
      <c r="F608" s="16" t="s">
        <v>202</v>
      </c>
      <c r="G608" s="16" t="s">
        <v>188</v>
      </c>
      <c r="H608" s="16" t="s">
        <v>189</v>
      </c>
      <c r="I608" s="16">
        <v>9.2177985813286414E-2</v>
      </c>
      <c r="J608" s="16">
        <v>2</v>
      </c>
      <c r="K608" s="21">
        <f t="shared" si="13"/>
        <v>46.088992906643206</v>
      </c>
    </row>
    <row r="609" spans="1:11" x14ac:dyDescent="0.25">
      <c r="A609" s="16" t="s">
        <v>184</v>
      </c>
      <c r="B609" s="16" t="s">
        <v>240</v>
      </c>
      <c r="C609" s="16" t="s">
        <v>191</v>
      </c>
      <c r="D609" s="16" t="s">
        <v>187</v>
      </c>
      <c r="E609" s="16" t="s">
        <v>187</v>
      </c>
      <c r="F609" s="16" t="s">
        <v>202</v>
      </c>
      <c r="G609" s="16" t="s">
        <v>202</v>
      </c>
      <c r="H609" s="16" t="s">
        <v>190</v>
      </c>
      <c r="I609" s="16">
        <v>0.52364011802619559</v>
      </c>
      <c r="J609" s="16">
        <v>12</v>
      </c>
      <c r="K609" s="21">
        <f t="shared" si="13"/>
        <v>43.636676502182965</v>
      </c>
    </row>
    <row r="610" spans="1:11" x14ac:dyDescent="0.25">
      <c r="A610" s="16" t="s">
        <v>184</v>
      </c>
      <c r="B610" s="16" t="s">
        <v>240</v>
      </c>
      <c r="C610" s="16" t="s">
        <v>191</v>
      </c>
      <c r="D610" s="16" t="s">
        <v>187</v>
      </c>
      <c r="E610" s="16" t="s">
        <v>187</v>
      </c>
      <c r="F610" s="16" t="s">
        <v>202</v>
      </c>
      <c r="G610" s="16" t="s">
        <v>213</v>
      </c>
      <c r="H610" s="16" t="s">
        <v>190</v>
      </c>
      <c r="I610" s="16">
        <v>0.61379569070123952</v>
      </c>
      <c r="J610" s="16">
        <v>10</v>
      </c>
      <c r="K610" s="21">
        <f t="shared" si="13"/>
        <v>61.379569070123949</v>
      </c>
    </row>
    <row r="611" spans="1:11" x14ac:dyDescent="0.25">
      <c r="A611" s="16" t="s">
        <v>184</v>
      </c>
      <c r="B611" s="16" t="s">
        <v>240</v>
      </c>
      <c r="C611" s="16" t="s">
        <v>191</v>
      </c>
      <c r="D611" s="16" t="s">
        <v>187</v>
      </c>
      <c r="E611" s="16" t="s">
        <v>187</v>
      </c>
      <c r="F611" s="16" t="s">
        <v>214</v>
      </c>
      <c r="G611" s="16" t="s">
        <v>188</v>
      </c>
      <c r="H611" s="16" t="s">
        <v>189</v>
      </c>
      <c r="I611" s="16">
        <v>0.52533730411227997</v>
      </c>
      <c r="J611" s="16">
        <v>4</v>
      </c>
      <c r="K611" s="21">
        <f t="shared" si="13"/>
        <v>131.33432602807</v>
      </c>
    </row>
    <row r="612" spans="1:11" x14ac:dyDescent="0.25">
      <c r="A612" s="16" t="s">
        <v>184</v>
      </c>
      <c r="B612" s="16" t="s">
        <v>240</v>
      </c>
      <c r="C612" s="16" t="s">
        <v>191</v>
      </c>
      <c r="D612" s="16" t="s">
        <v>187</v>
      </c>
      <c r="E612" s="16" t="s">
        <v>187</v>
      </c>
      <c r="F612" s="16" t="s">
        <v>214</v>
      </c>
      <c r="G612" s="16" t="s">
        <v>202</v>
      </c>
      <c r="H612" s="16" t="s">
        <v>190</v>
      </c>
      <c r="I612" s="16">
        <v>0.51630727128230058</v>
      </c>
      <c r="J612" s="16">
        <v>7</v>
      </c>
      <c r="K612" s="21">
        <f t="shared" si="13"/>
        <v>73.758181611757223</v>
      </c>
    </row>
    <row r="613" spans="1:11" x14ac:dyDescent="0.25">
      <c r="A613" s="16" t="s">
        <v>184</v>
      </c>
      <c r="B613" s="16" t="s">
        <v>240</v>
      </c>
      <c r="C613" s="16" t="s">
        <v>191</v>
      </c>
      <c r="D613" s="16" t="s">
        <v>187</v>
      </c>
      <c r="E613" s="16" t="s">
        <v>187</v>
      </c>
      <c r="F613" s="16" t="s">
        <v>214</v>
      </c>
      <c r="G613" s="16" t="s">
        <v>213</v>
      </c>
      <c r="H613" s="16" t="s">
        <v>190</v>
      </c>
      <c r="I613" s="16">
        <v>0.32980920003536779</v>
      </c>
      <c r="J613" s="16">
        <v>5</v>
      </c>
      <c r="K613" s="21">
        <f t="shared" si="13"/>
        <v>65.961840007073562</v>
      </c>
    </row>
    <row r="614" spans="1:11" x14ac:dyDescent="0.25">
      <c r="A614" s="16" t="s">
        <v>184</v>
      </c>
      <c r="B614" s="16" t="s">
        <v>240</v>
      </c>
      <c r="C614" s="16" t="s">
        <v>191</v>
      </c>
      <c r="D614" s="16" t="s">
        <v>187</v>
      </c>
      <c r="E614" s="16" t="s">
        <v>187</v>
      </c>
      <c r="F614" s="16" t="s">
        <v>213</v>
      </c>
      <c r="G614" s="16" t="s">
        <v>202</v>
      </c>
      <c r="H614" s="16" t="s">
        <v>190</v>
      </c>
      <c r="I614" s="16">
        <v>7.9264258347982147E-2</v>
      </c>
      <c r="J614" s="16">
        <v>2</v>
      </c>
      <c r="K614" s="21">
        <f t="shared" si="13"/>
        <v>39.632129173991075</v>
      </c>
    </row>
    <row r="615" spans="1:11" x14ac:dyDescent="0.25">
      <c r="A615" s="16" t="s">
        <v>184</v>
      </c>
      <c r="B615" s="16" t="s">
        <v>240</v>
      </c>
      <c r="C615" s="16" t="s">
        <v>193</v>
      </c>
      <c r="D615" s="16" t="s">
        <v>194</v>
      </c>
      <c r="E615" s="16" t="s">
        <v>192</v>
      </c>
      <c r="F615" s="17" t="s">
        <v>188</v>
      </c>
      <c r="G615" s="17" t="s">
        <v>188</v>
      </c>
      <c r="H615" s="16" t="s">
        <v>189</v>
      </c>
      <c r="I615" s="16">
        <v>91.252622502741076</v>
      </c>
      <c r="J615" s="16">
        <v>1969</v>
      </c>
      <c r="K615" s="21">
        <f t="shared" si="13"/>
        <v>46.344653378741022</v>
      </c>
    </row>
    <row r="616" spans="1:11" x14ac:dyDescent="0.25">
      <c r="A616" s="16" t="s">
        <v>184</v>
      </c>
      <c r="B616" s="16" t="s">
        <v>240</v>
      </c>
      <c r="C616" s="16" t="s">
        <v>195</v>
      </c>
      <c r="D616" s="16" t="s">
        <v>195</v>
      </c>
      <c r="E616" s="16" t="s">
        <v>192</v>
      </c>
      <c r="F616" s="16" t="s">
        <v>201</v>
      </c>
      <c r="G616" s="16" t="s">
        <v>202</v>
      </c>
      <c r="H616" s="16" t="s">
        <v>190</v>
      </c>
      <c r="I616" s="16">
        <v>3.344032426738329E-2</v>
      </c>
      <c r="J616" s="16">
        <v>1</v>
      </c>
      <c r="K616" s="21">
        <f t="shared" si="13"/>
        <v>33.440324267383289</v>
      </c>
    </row>
    <row r="617" spans="1:11" x14ac:dyDescent="0.25">
      <c r="A617" s="16" t="s">
        <v>184</v>
      </c>
      <c r="B617" s="16" t="s">
        <v>240</v>
      </c>
      <c r="C617" s="16" t="s">
        <v>195</v>
      </c>
      <c r="D617" s="16" t="s">
        <v>195</v>
      </c>
      <c r="E617" s="16" t="s">
        <v>192</v>
      </c>
      <c r="F617" s="16" t="s">
        <v>188</v>
      </c>
      <c r="G617" s="16" t="s">
        <v>188</v>
      </c>
      <c r="H617" s="16" t="s">
        <v>189</v>
      </c>
      <c r="I617" s="16">
        <v>4.169084480644044E-2</v>
      </c>
      <c r="J617" s="16">
        <v>1</v>
      </c>
      <c r="K617" s="21">
        <f t="shared" si="13"/>
        <v>41.690844806440438</v>
      </c>
    </row>
    <row r="618" spans="1:11" x14ac:dyDescent="0.25">
      <c r="A618" s="16" t="s">
        <v>184</v>
      </c>
      <c r="B618" s="16" t="s">
        <v>240</v>
      </c>
      <c r="C618" s="16" t="s">
        <v>196</v>
      </c>
      <c r="D618" s="16" t="s">
        <v>195</v>
      </c>
      <c r="E618" s="16" t="s">
        <v>192</v>
      </c>
      <c r="F618" s="16" t="s">
        <v>201</v>
      </c>
      <c r="G618" s="16" t="s">
        <v>202</v>
      </c>
      <c r="H618" s="16" t="s">
        <v>190</v>
      </c>
      <c r="I618" s="16">
        <v>8.857372700293184E-2</v>
      </c>
      <c r="J618" s="16">
        <v>2</v>
      </c>
      <c r="K618" s="21">
        <f t="shared" si="13"/>
        <v>44.286863501465923</v>
      </c>
    </row>
    <row r="619" spans="1:11" x14ac:dyDescent="0.25">
      <c r="A619" s="16" t="s">
        <v>184</v>
      </c>
      <c r="B619" s="16" t="s">
        <v>240</v>
      </c>
      <c r="C619" s="16" t="s">
        <v>196</v>
      </c>
      <c r="D619" s="16" t="s">
        <v>195</v>
      </c>
      <c r="E619" s="16" t="s">
        <v>192</v>
      </c>
      <c r="F619" s="16" t="s">
        <v>188</v>
      </c>
      <c r="G619" s="16" t="s">
        <v>188</v>
      </c>
      <c r="H619" s="16" t="s">
        <v>189</v>
      </c>
      <c r="I619" s="16">
        <v>0.51167933530185372</v>
      </c>
      <c r="J619" s="16">
        <v>20</v>
      </c>
      <c r="K619" s="21">
        <f t="shared" si="13"/>
        <v>25.583966765092686</v>
      </c>
    </row>
    <row r="620" spans="1:11" x14ac:dyDescent="0.25">
      <c r="A620" s="16" t="s">
        <v>184</v>
      </c>
      <c r="B620" s="16" t="s">
        <v>240</v>
      </c>
      <c r="C620" s="16" t="s">
        <v>196</v>
      </c>
      <c r="D620" s="16" t="s">
        <v>195</v>
      </c>
      <c r="E620" s="16" t="s">
        <v>192</v>
      </c>
      <c r="F620" s="16" t="s">
        <v>188</v>
      </c>
      <c r="G620" s="16" t="s">
        <v>202</v>
      </c>
      <c r="H620" s="16" t="s">
        <v>190</v>
      </c>
      <c r="I620" s="16">
        <v>0.14386813394508713</v>
      </c>
      <c r="J620" s="16">
        <v>5</v>
      </c>
      <c r="K620" s="21">
        <f t="shared" si="13"/>
        <v>28.773626789017424</v>
      </c>
    </row>
    <row r="621" spans="1:11" x14ac:dyDescent="0.25">
      <c r="A621" s="16" t="s">
        <v>184</v>
      </c>
      <c r="B621" s="16" t="s">
        <v>240</v>
      </c>
      <c r="C621" s="16" t="s">
        <v>196</v>
      </c>
      <c r="D621" s="16" t="s">
        <v>195</v>
      </c>
      <c r="E621" s="16" t="s">
        <v>192</v>
      </c>
      <c r="F621" s="16" t="s">
        <v>202</v>
      </c>
      <c r="G621" s="16" t="s">
        <v>202</v>
      </c>
      <c r="H621" s="16" t="s">
        <v>190</v>
      </c>
      <c r="I621" s="16">
        <v>8.2773030678378073E-2</v>
      </c>
      <c r="J621" s="16">
        <v>2</v>
      </c>
      <c r="K621" s="21">
        <f t="shared" si="13"/>
        <v>41.386515339189039</v>
      </c>
    </row>
    <row r="622" spans="1:11" x14ac:dyDescent="0.25">
      <c r="A622" s="16" t="s">
        <v>184</v>
      </c>
      <c r="B622" s="16" t="s">
        <v>240</v>
      </c>
      <c r="C622" s="16" t="s">
        <v>198</v>
      </c>
      <c r="D622" s="16" t="s">
        <v>195</v>
      </c>
      <c r="E622" s="16" t="s">
        <v>192</v>
      </c>
      <c r="F622" s="16" t="s">
        <v>188</v>
      </c>
      <c r="G622" s="16" t="s">
        <v>188</v>
      </c>
      <c r="H622" s="16" t="s">
        <v>189</v>
      </c>
      <c r="I622" s="16">
        <v>7.4613732821433923E-2</v>
      </c>
      <c r="J622" s="16">
        <v>2</v>
      </c>
      <c r="K622" s="21">
        <f t="shared" si="13"/>
        <v>37.306866410716964</v>
      </c>
    </row>
    <row r="623" spans="1:11" x14ac:dyDescent="0.25">
      <c r="A623" s="16" t="s">
        <v>184</v>
      </c>
      <c r="B623" s="16" t="s">
        <v>240</v>
      </c>
      <c r="C623" s="16" t="s">
        <v>194</v>
      </c>
      <c r="D623" s="16" t="s">
        <v>194</v>
      </c>
      <c r="E623" s="16" t="s">
        <v>192</v>
      </c>
      <c r="F623" s="17" t="s">
        <v>188</v>
      </c>
      <c r="G623" s="17" t="s">
        <v>188</v>
      </c>
      <c r="H623" s="16" t="s">
        <v>189</v>
      </c>
      <c r="I623" s="16">
        <v>0.28457402811862526</v>
      </c>
      <c r="J623" s="16">
        <v>10</v>
      </c>
      <c r="K623" s="21">
        <f t="shared" si="13"/>
        <v>28.457402811862526</v>
      </c>
    </row>
    <row r="624" spans="1:11" x14ac:dyDescent="0.25">
      <c r="A624" s="16" t="s">
        <v>184</v>
      </c>
      <c r="B624" s="16" t="s">
        <v>241</v>
      </c>
      <c r="C624" s="16" t="s">
        <v>186</v>
      </c>
      <c r="D624" s="16" t="s">
        <v>187</v>
      </c>
      <c r="E624" s="16" t="s">
        <v>187</v>
      </c>
      <c r="F624" s="16" t="s">
        <v>188</v>
      </c>
      <c r="G624" s="16" t="s">
        <v>188</v>
      </c>
      <c r="H624" s="16" t="s">
        <v>189</v>
      </c>
      <c r="I624" s="16">
        <v>13.560979857878277</v>
      </c>
      <c r="J624" s="16">
        <v>430</v>
      </c>
      <c r="K624" s="21">
        <f t="shared" si="13"/>
        <v>31.537162460182039</v>
      </c>
    </row>
    <row r="625" spans="1:11" x14ac:dyDescent="0.25">
      <c r="A625" s="16" t="s">
        <v>184</v>
      </c>
      <c r="B625" s="16" t="s">
        <v>241</v>
      </c>
      <c r="C625" s="16" t="s">
        <v>191</v>
      </c>
      <c r="D625" s="16" t="s">
        <v>187</v>
      </c>
      <c r="E625" s="16" t="s">
        <v>187</v>
      </c>
      <c r="F625" s="16" t="s">
        <v>188</v>
      </c>
      <c r="G625" s="16" t="s">
        <v>188</v>
      </c>
      <c r="H625" s="16" t="s">
        <v>189</v>
      </c>
      <c r="I625" s="16">
        <v>77.41603985703577</v>
      </c>
      <c r="J625" s="16">
        <v>2477</v>
      </c>
      <c r="K625" s="21">
        <f t="shared" si="13"/>
        <v>31.253952304011214</v>
      </c>
    </row>
    <row r="626" spans="1:11" x14ac:dyDescent="0.25">
      <c r="A626" s="16" t="s">
        <v>184</v>
      </c>
      <c r="B626" s="16" t="s">
        <v>241</v>
      </c>
      <c r="C626" s="16" t="s">
        <v>193</v>
      </c>
      <c r="D626" s="16" t="s">
        <v>194</v>
      </c>
      <c r="E626" s="16" t="s">
        <v>192</v>
      </c>
      <c r="F626" s="17" t="s">
        <v>188</v>
      </c>
      <c r="G626" s="17" t="s">
        <v>188</v>
      </c>
      <c r="H626" s="16" t="s">
        <v>189</v>
      </c>
      <c r="I626" s="16">
        <v>17.238958621054081</v>
      </c>
      <c r="J626" s="16">
        <v>726</v>
      </c>
      <c r="K626" s="21">
        <f t="shared" si="13"/>
        <v>23.745122067567603</v>
      </c>
    </row>
    <row r="627" spans="1:11" x14ac:dyDescent="0.25">
      <c r="A627" s="16" t="s">
        <v>184</v>
      </c>
      <c r="B627" s="16" t="s">
        <v>241</v>
      </c>
      <c r="C627" s="16" t="s">
        <v>196</v>
      </c>
      <c r="D627" s="16" t="s">
        <v>195</v>
      </c>
      <c r="E627" s="16" t="s">
        <v>192</v>
      </c>
      <c r="F627" s="16" t="s">
        <v>188</v>
      </c>
      <c r="G627" s="16" t="s">
        <v>188</v>
      </c>
      <c r="H627" s="16" t="s">
        <v>189</v>
      </c>
      <c r="I627" s="16">
        <v>0.94083370740456884</v>
      </c>
      <c r="J627" s="16">
        <v>35</v>
      </c>
      <c r="K627" s="21">
        <f t="shared" si="13"/>
        <v>26.88096306870197</v>
      </c>
    </row>
    <row r="628" spans="1:11" x14ac:dyDescent="0.25">
      <c r="A628" s="16" t="s">
        <v>184</v>
      </c>
      <c r="B628" s="16" t="s">
        <v>241</v>
      </c>
      <c r="C628" s="16" t="s">
        <v>194</v>
      </c>
      <c r="D628" s="16" t="s">
        <v>194</v>
      </c>
      <c r="E628" s="16" t="s">
        <v>192</v>
      </c>
      <c r="F628" s="17" t="s">
        <v>188</v>
      </c>
      <c r="G628" s="17" t="s">
        <v>188</v>
      </c>
      <c r="H628" s="16" t="s">
        <v>189</v>
      </c>
      <c r="I628" s="16">
        <v>4.8931347001299912</v>
      </c>
      <c r="J628" s="16">
        <v>291</v>
      </c>
      <c r="K628" s="21">
        <f t="shared" si="13"/>
        <v>16.814895876735363</v>
      </c>
    </row>
    <row r="629" spans="1:11" x14ac:dyDescent="0.25">
      <c r="A629" s="16" t="s">
        <v>184</v>
      </c>
      <c r="B629" s="16" t="s">
        <v>242</v>
      </c>
      <c r="C629" s="16" t="s">
        <v>186</v>
      </c>
      <c r="D629" s="16" t="s">
        <v>187</v>
      </c>
      <c r="E629" s="16" t="s">
        <v>187</v>
      </c>
      <c r="F629" s="16" t="s">
        <v>201</v>
      </c>
      <c r="G629" s="16" t="s">
        <v>201</v>
      </c>
      <c r="H629" s="16" t="s">
        <v>190</v>
      </c>
      <c r="I629" s="16">
        <v>39.222759032756407</v>
      </c>
      <c r="J629" s="16">
        <v>1205</v>
      </c>
      <c r="K629" s="21">
        <f t="shared" si="13"/>
        <v>32.550007496063408</v>
      </c>
    </row>
    <row r="630" spans="1:11" x14ac:dyDescent="0.25">
      <c r="A630" s="16" t="s">
        <v>184</v>
      </c>
      <c r="B630" s="16" t="s">
        <v>242</v>
      </c>
      <c r="C630" s="16" t="s">
        <v>186</v>
      </c>
      <c r="D630" s="16" t="s">
        <v>187</v>
      </c>
      <c r="E630" s="16" t="s">
        <v>187</v>
      </c>
      <c r="F630" s="16" t="s">
        <v>201</v>
      </c>
      <c r="G630" s="16" t="s">
        <v>202</v>
      </c>
      <c r="H630" s="16" t="s">
        <v>190</v>
      </c>
      <c r="I630" s="16">
        <v>2.4860505797708429E-2</v>
      </c>
      <c r="J630" s="16">
        <v>1</v>
      </c>
      <c r="K630" s="21">
        <f t="shared" si="13"/>
        <v>24.860505797708427</v>
      </c>
    </row>
    <row r="631" spans="1:11" x14ac:dyDescent="0.25">
      <c r="A631" s="16" t="s">
        <v>184</v>
      </c>
      <c r="B631" s="16" t="s">
        <v>242</v>
      </c>
      <c r="C631" s="16" t="s">
        <v>186</v>
      </c>
      <c r="D631" s="16" t="s">
        <v>187</v>
      </c>
      <c r="E631" s="16" t="s">
        <v>187</v>
      </c>
      <c r="F631" s="16" t="s">
        <v>188</v>
      </c>
      <c r="G631" s="16" t="s">
        <v>201</v>
      </c>
      <c r="H631" s="16" t="s">
        <v>190</v>
      </c>
      <c r="I631" s="16">
        <v>0.79991585442257818</v>
      </c>
      <c r="J631" s="16">
        <v>23</v>
      </c>
      <c r="K631" s="21">
        <f t="shared" si="13"/>
        <v>34.778950192286011</v>
      </c>
    </row>
    <row r="632" spans="1:11" x14ac:dyDescent="0.25">
      <c r="A632" s="16" t="s">
        <v>184</v>
      </c>
      <c r="B632" s="16" t="s">
        <v>242</v>
      </c>
      <c r="C632" s="16" t="s">
        <v>186</v>
      </c>
      <c r="D632" s="16" t="s">
        <v>187</v>
      </c>
      <c r="E632" s="16" t="s">
        <v>187</v>
      </c>
      <c r="F632" s="16" t="s">
        <v>188</v>
      </c>
      <c r="G632" s="16" t="s">
        <v>188</v>
      </c>
      <c r="H632" s="16" t="s">
        <v>189</v>
      </c>
      <c r="I632" s="16">
        <v>129.25218510880248</v>
      </c>
      <c r="J632" s="16">
        <v>3956</v>
      </c>
      <c r="K632" s="21">
        <f t="shared" si="13"/>
        <v>32.672443151871207</v>
      </c>
    </row>
    <row r="633" spans="1:11" x14ac:dyDescent="0.25">
      <c r="A633" s="16" t="s">
        <v>184</v>
      </c>
      <c r="B633" s="16" t="s">
        <v>242</v>
      </c>
      <c r="C633" s="16" t="s">
        <v>186</v>
      </c>
      <c r="D633" s="16" t="s">
        <v>187</v>
      </c>
      <c r="E633" s="16" t="s">
        <v>187</v>
      </c>
      <c r="F633" s="16" t="s">
        <v>202</v>
      </c>
      <c r="G633" s="16" t="s">
        <v>202</v>
      </c>
      <c r="H633" s="16" t="s">
        <v>190</v>
      </c>
      <c r="I633" s="16">
        <v>1.7378147693928678</v>
      </c>
      <c r="J633" s="16">
        <v>33</v>
      </c>
      <c r="K633" s="21">
        <f t="shared" si="13"/>
        <v>52.661053617965692</v>
      </c>
    </row>
    <row r="634" spans="1:11" x14ac:dyDescent="0.25">
      <c r="A634" s="16" t="s">
        <v>184</v>
      </c>
      <c r="B634" s="16" t="s">
        <v>242</v>
      </c>
      <c r="C634" s="16" t="s">
        <v>191</v>
      </c>
      <c r="D634" s="16" t="s">
        <v>187</v>
      </c>
      <c r="E634" s="16" t="s">
        <v>187</v>
      </c>
      <c r="F634" s="16" t="s">
        <v>201</v>
      </c>
      <c r="G634" s="16" t="s">
        <v>201</v>
      </c>
      <c r="H634" s="16" t="s">
        <v>190</v>
      </c>
      <c r="I634" s="16">
        <v>32.749131752728701</v>
      </c>
      <c r="J634" s="16">
        <v>1031</v>
      </c>
      <c r="K634" s="21">
        <f t="shared" si="13"/>
        <v>31.764434289746553</v>
      </c>
    </row>
    <row r="635" spans="1:11" x14ac:dyDescent="0.25">
      <c r="A635" s="16" t="s">
        <v>184</v>
      </c>
      <c r="B635" s="16" t="s">
        <v>242</v>
      </c>
      <c r="C635" s="16" t="s">
        <v>191</v>
      </c>
      <c r="D635" s="16" t="s">
        <v>187</v>
      </c>
      <c r="E635" s="16" t="s">
        <v>187</v>
      </c>
      <c r="F635" s="16" t="s">
        <v>201</v>
      </c>
      <c r="G635" s="16" t="s">
        <v>188</v>
      </c>
      <c r="H635" s="16" t="s">
        <v>189</v>
      </c>
      <c r="I635" s="16">
        <v>0.26358677296787564</v>
      </c>
      <c r="J635" s="16">
        <v>7</v>
      </c>
      <c r="K635" s="21">
        <f t="shared" si="13"/>
        <v>37.655253281125091</v>
      </c>
    </row>
    <row r="636" spans="1:11" x14ac:dyDescent="0.25">
      <c r="A636" s="16" t="s">
        <v>184</v>
      </c>
      <c r="B636" s="16" t="s">
        <v>242</v>
      </c>
      <c r="C636" s="16" t="s">
        <v>191</v>
      </c>
      <c r="D636" s="16" t="s">
        <v>187</v>
      </c>
      <c r="E636" s="16" t="s">
        <v>187</v>
      </c>
      <c r="F636" s="16" t="s">
        <v>201</v>
      </c>
      <c r="G636" s="16" t="s">
        <v>214</v>
      </c>
      <c r="H636" s="16" t="s">
        <v>190</v>
      </c>
      <c r="I636" s="16">
        <v>0.14979205199752355</v>
      </c>
      <c r="J636" s="16">
        <v>3</v>
      </c>
      <c r="K636" s="21">
        <f t="shared" si="13"/>
        <v>49.930683999174519</v>
      </c>
    </row>
    <row r="637" spans="1:11" x14ac:dyDescent="0.25">
      <c r="A637" s="16" t="s">
        <v>184</v>
      </c>
      <c r="B637" s="16" t="s">
        <v>242</v>
      </c>
      <c r="C637" s="16" t="s">
        <v>191</v>
      </c>
      <c r="D637" s="16" t="s">
        <v>187</v>
      </c>
      <c r="E637" s="16" t="s">
        <v>187</v>
      </c>
      <c r="F637" s="16" t="s">
        <v>188</v>
      </c>
      <c r="G637" s="16" t="s">
        <v>201</v>
      </c>
      <c r="H637" s="16" t="s">
        <v>190</v>
      </c>
      <c r="I637" s="16">
        <v>0.91466631206709492</v>
      </c>
      <c r="J637" s="16">
        <v>32</v>
      </c>
      <c r="K637" s="21">
        <f t="shared" si="13"/>
        <v>28.583322252096718</v>
      </c>
    </row>
    <row r="638" spans="1:11" x14ac:dyDescent="0.25">
      <c r="A638" s="16" t="s">
        <v>184</v>
      </c>
      <c r="B638" s="16" t="s">
        <v>242</v>
      </c>
      <c r="C638" s="16" t="s">
        <v>191</v>
      </c>
      <c r="D638" s="16" t="s">
        <v>187</v>
      </c>
      <c r="E638" s="16" t="s">
        <v>187</v>
      </c>
      <c r="F638" s="16" t="s">
        <v>188</v>
      </c>
      <c r="G638" s="16" t="s">
        <v>188</v>
      </c>
      <c r="H638" s="16" t="s">
        <v>189</v>
      </c>
      <c r="I638" s="16">
        <v>319.53976348518182</v>
      </c>
      <c r="J638" s="16">
        <v>10459</v>
      </c>
      <c r="K638" s="21">
        <f t="shared" si="13"/>
        <v>30.551655367165296</v>
      </c>
    </row>
    <row r="639" spans="1:11" x14ac:dyDescent="0.25">
      <c r="A639" s="16" t="s">
        <v>184</v>
      </c>
      <c r="B639" s="16" t="s">
        <v>242</v>
      </c>
      <c r="C639" s="16" t="s">
        <v>191</v>
      </c>
      <c r="D639" s="16" t="s">
        <v>187</v>
      </c>
      <c r="E639" s="16" t="s">
        <v>187</v>
      </c>
      <c r="F639" s="16" t="s">
        <v>202</v>
      </c>
      <c r="G639" s="16" t="s">
        <v>202</v>
      </c>
      <c r="H639" s="16" t="s">
        <v>190</v>
      </c>
      <c r="I639" s="16">
        <v>2.0703148381448329</v>
      </c>
      <c r="J639" s="16">
        <v>39</v>
      </c>
      <c r="K639" s="21">
        <f t="shared" si="13"/>
        <v>53.084995849867511</v>
      </c>
    </row>
    <row r="640" spans="1:11" x14ac:dyDescent="0.25">
      <c r="A640" s="16" t="s">
        <v>184</v>
      </c>
      <c r="B640" s="16" t="s">
        <v>242</v>
      </c>
      <c r="C640" s="16" t="s">
        <v>191</v>
      </c>
      <c r="D640" s="16" t="s">
        <v>187</v>
      </c>
      <c r="E640" s="16" t="s">
        <v>187</v>
      </c>
      <c r="F640" s="16" t="s">
        <v>214</v>
      </c>
      <c r="G640" s="16" t="s">
        <v>188</v>
      </c>
      <c r="H640" s="16" t="s">
        <v>189</v>
      </c>
      <c r="I640" s="16">
        <v>4.5629086019737856E-2</v>
      </c>
      <c r="J640" s="16">
        <v>1</v>
      </c>
      <c r="K640" s="21">
        <f t="shared" si="13"/>
        <v>45.629086019737855</v>
      </c>
    </row>
    <row r="641" spans="1:11" x14ac:dyDescent="0.25">
      <c r="A641" s="16" t="s">
        <v>184</v>
      </c>
      <c r="B641" s="16" t="s">
        <v>242</v>
      </c>
      <c r="C641" s="16" t="s">
        <v>191</v>
      </c>
      <c r="D641" s="16" t="s">
        <v>187</v>
      </c>
      <c r="E641" s="16" t="s">
        <v>187</v>
      </c>
      <c r="F641" s="16" t="s">
        <v>214</v>
      </c>
      <c r="G641" s="16" t="s">
        <v>214</v>
      </c>
      <c r="H641" s="16" t="s">
        <v>190</v>
      </c>
      <c r="I641" s="16">
        <v>5.6650429019180777E-2</v>
      </c>
      <c r="J641" s="16">
        <v>2</v>
      </c>
      <c r="K641" s="21">
        <f t="shared" si="13"/>
        <v>28.325214509590388</v>
      </c>
    </row>
    <row r="642" spans="1:11" x14ac:dyDescent="0.25">
      <c r="A642" s="16" t="s">
        <v>184</v>
      </c>
      <c r="B642" s="16" t="s">
        <v>242</v>
      </c>
      <c r="C642" s="16" t="s">
        <v>193</v>
      </c>
      <c r="D642" s="16" t="s">
        <v>194</v>
      </c>
      <c r="E642" s="16" t="s">
        <v>192</v>
      </c>
      <c r="F642" s="17" t="s">
        <v>188</v>
      </c>
      <c r="G642" s="17" t="s">
        <v>188</v>
      </c>
      <c r="H642" s="16" t="s">
        <v>189</v>
      </c>
      <c r="I642" s="16">
        <v>132.05716262991751</v>
      </c>
      <c r="J642" s="16">
        <v>4868</v>
      </c>
      <c r="K642" s="21">
        <f t="shared" si="13"/>
        <v>27.127601197600146</v>
      </c>
    </row>
    <row r="643" spans="1:11" x14ac:dyDescent="0.25">
      <c r="A643" s="16" t="s">
        <v>184</v>
      </c>
      <c r="B643" s="16" t="s">
        <v>242</v>
      </c>
      <c r="C643" s="16" t="s">
        <v>195</v>
      </c>
      <c r="D643" s="16" t="s">
        <v>195</v>
      </c>
      <c r="E643" s="16" t="s">
        <v>192</v>
      </c>
      <c r="F643" s="16" t="s">
        <v>201</v>
      </c>
      <c r="G643" s="16" t="s">
        <v>201</v>
      </c>
      <c r="H643" s="16" t="s">
        <v>190</v>
      </c>
      <c r="I643" s="16">
        <v>0.17189274331843613</v>
      </c>
      <c r="J643" s="16">
        <v>2</v>
      </c>
      <c r="K643" s="21">
        <f t="shared" si="13"/>
        <v>85.946371659218059</v>
      </c>
    </row>
    <row r="644" spans="1:11" x14ac:dyDescent="0.25">
      <c r="A644" s="16" t="s">
        <v>184</v>
      </c>
      <c r="B644" s="16" t="s">
        <v>242</v>
      </c>
      <c r="C644" s="16" t="s">
        <v>195</v>
      </c>
      <c r="D644" s="16" t="s">
        <v>195</v>
      </c>
      <c r="E644" s="16" t="s">
        <v>192</v>
      </c>
      <c r="F644" s="16" t="s">
        <v>188</v>
      </c>
      <c r="G644" s="16" t="s">
        <v>188</v>
      </c>
      <c r="H644" s="16" t="s">
        <v>189</v>
      </c>
      <c r="I644" s="16">
        <v>3.4490067586992024E-2</v>
      </c>
      <c r="J644" s="16">
        <v>1</v>
      </c>
      <c r="K644" s="21">
        <f t="shared" si="13"/>
        <v>34.490067586992026</v>
      </c>
    </row>
    <row r="645" spans="1:11" x14ac:dyDescent="0.25">
      <c r="A645" s="16" t="s">
        <v>184</v>
      </c>
      <c r="B645" s="16" t="s">
        <v>242</v>
      </c>
      <c r="C645" s="16" t="s">
        <v>196</v>
      </c>
      <c r="D645" s="16" t="s">
        <v>195</v>
      </c>
      <c r="E645" s="16" t="s">
        <v>192</v>
      </c>
      <c r="F645" s="16" t="s">
        <v>201</v>
      </c>
      <c r="G645" s="16" t="s">
        <v>201</v>
      </c>
      <c r="H645" s="16" t="s">
        <v>190</v>
      </c>
      <c r="I645" s="16">
        <v>1.4709597369303946</v>
      </c>
      <c r="J645" s="16">
        <v>44</v>
      </c>
      <c r="K645" s="21">
        <f t="shared" si="13"/>
        <v>33.430903112054423</v>
      </c>
    </row>
    <row r="646" spans="1:11" x14ac:dyDescent="0.25">
      <c r="A646" s="16" t="s">
        <v>184</v>
      </c>
      <c r="B646" s="16" t="s">
        <v>242</v>
      </c>
      <c r="C646" s="16" t="s">
        <v>196</v>
      </c>
      <c r="D646" s="16" t="s">
        <v>195</v>
      </c>
      <c r="E646" s="16" t="s">
        <v>192</v>
      </c>
      <c r="F646" s="16" t="s">
        <v>201</v>
      </c>
      <c r="G646" s="16" t="s">
        <v>188</v>
      </c>
      <c r="H646" s="16" t="s">
        <v>189</v>
      </c>
      <c r="I646" s="16">
        <v>4.5704664638969439E-2</v>
      </c>
      <c r="J646" s="16">
        <v>2</v>
      </c>
      <c r="K646" s="21">
        <f t="shared" si="13"/>
        <v>22.85233231948472</v>
      </c>
    </row>
    <row r="647" spans="1:11" x14ac:dyDescent="0.25">
      <c r="A647" s="16" t="s">
        <v>184</v>
      </c>
      <c r="B647" s="16" t="s">
        <v>242</v>
      </c>
      <c r="C647" s="16" t="s">
        <v>196</v>
      </c>
      <c r="D647" s="16" t="s">
        <v>195</v>
      </c>
      <c r="E647" s="16" t="s">
        <v>192</v>
      </c>
      <c r="F647" s="16" t="s">
        <v>201</v>
      </c>
      <c r="G647" s="16" t="s">
        <v>202</v>
      </c>
      <c r="H647" s="16" t="s">
        <v>190</v>
      </c>
      <c r="I647" s="16">
        <v>3.98493842369044E-2</v>
      </c>
      <c r="J647" s="16">
        <v>1</v>
      </c>
      <c r="K647" s="21">
        <f t="shared" ref="K647:K710" si="14">I647/J647*1000</f>
        <v>39.849384236904399</v>
      </c>
    </row>
    <row r="648" spans="1:11" x14ac:dyDescent="0.25">
      <c r="A648" s="16" t="s">
        <v>184</v>
      </c>
      <c r="B648" s="16" t="s">
        <v>242</v>
      </c>
      <c r="C648" s="16" t="s">
        <v>196</v>
      </c>
      <c r="D648" s="16" t="s">
        <v>195</v>
      </c>
      <c r="E648" s="16" t="s">
        <v>192</v>
      </c>
      <c r="F648" s="16" t="s">
        <v>201</v>
      </c>
      <c r="G648" s="16" t="s">
        <v>214</v>
      </c>
      <c r="H648" s="16" t="s">
        <v>190</v>
      </c>
      <c r="I648" s="16">
        <v>2.3177134777601964E-2</v>
      </c>
      <c r="J648" s="16">
        <v>1</v>
      </c>
      <c r="K648" s="21">
        <f t="shared" si="14"/>
        <v>23.177134777601964</v>
      </c>
    </row>
    <row r="649" spans="1:11" x14ac:dyDescent="0.25">
      <c r="A649" s="16" t="s">
        <v>184</v>
      </c>
      <c r="B649" s="16" t="s">
        <v>242</v>
      </c>
      <c r="C649" s="16" t="s">
        <v>196</v>
      </c>
      <c r="D649" s="16" t="s">
        <v>195</v>
      </c>
      <c r="E649" s="16" t="s">
        <v>192</v>
      </c>
      <c r="F649" s="16" t="s">
        <v>188</v>
      </c>
      <c r="G649" s="16" t="s">
        <v>188</v>
      </c>
      <c r="H649" s="16" t="s">
        <v>189</v>
      </c>
      <c r="I649" s="16">
        <v>5.5360405941247901</v>
      </c>
      <c r="J649" s="16">
        <v>194</v>
      </c>
      <c r="K649" s="21">
        <f t="shared" si="14"/>
        <v>28.536291722292731</v>
      </c>
    </row>
    <row r="650" spans="1:11" x14ac:dyDescent="0.25">
      <c r="A650" s="16" t="s">
        <v>184</v>
      </c>
      <c r="B650" s="16" t="s">
        <v>242</v>
      </c>
      <c r="C650" s="16" t="s">
        <v>194</v>
      </c>
      <c r="D650" s="16" t="s">
        <v>194</v>
      </c>
      <c r="E650" s="16" t="s">
        <v>192</v>
      </c>
      <c r="F650" s="17" t="s">
        <v>188</v>
      </c>
      <c r="G650" s="17" t="s">
        <v>188</v>
      </c>
      <c r="H650" s="16" t="s">
        <v>189</v>
      </c>
      <c r="I650" s="16">
        <v>29.064991498624842</v>
      </c>
      <c r="J650" s="16">
        <v>1484</v>
      </c>
      <c r="K650" s="21">
        <f t="shared" si="14"/>
        <v>19.585573786135338</v>
      </c>
    </row>
    <row r="651" spans="1:11" x14ac:dyDescent="0.25">
      <c r="A651" s="16" t="s">
        <v>184</v>
      </c>
      <c r="B651" s="16" t="s">
        <v>243</v>
      </c>
      <c r="C651" s="16" t="s">
        <v>186</v>
      </c>
      <c r="D651" s="16" t="s">
        <v>187</v>
      </c>
      <c r="E651" s="16" t="s">
        <v>187</v>
      </c>
      <c r="F651" s="16" t="s">
        <v>188</v>
      </c>
      <c r="G651" s="16" t="s">
        <v>188</v>
      </c>
      <c r="H651" s="16" t="s">
        <v>189</v>
      </c>
      <c r="I651" s="16">
        <v>13.361778604051354</v>
      </c>
      <c r="J651" s="16">
        <v>496</v>
      </c>
      <c r="K651" s="21">
        <f t="shared" si="14"/>
        <v>26.939069766232571</v>
      </c>
    </row>
    <row r="652" spans="1:11" x14ac:dyDescent="0.25">
      <c r="A652" s="16" t="s">
        <v>184</v>
      </c>
      <c r="B652" s="16" t="s">
        <v>243</v>
      </c>
      <c r="C652" s="16" t="s">
        <v>191</v>
      </c>
      <c r="D652" s="16" t="s">
        <v>187</v>
      </c>
      <c r="E652" s="16" t="s">
        <v>187</v>
      </c>
      <c r="F652" s="16" t="s">
        <v>188</v>
      </c>
      <c r="G652" s="16" t="s">
        <v>188</v>
      </c>
      <c r="H652" s="16" t="s">
        <v>189</v>
      </c>
      <c r="I652" s="16">
        <v>87.620310215953964</v>
      </c>
      <c r="J652" s="16">
        <v>3391</v>
      </c>
      <c r="K652" s="21">
        <f t="shared" si="14"/>
        <v>25.839077032130334</v>
      </c>
    </row>
    <row r="653" spans="1:11" x14ac:dyDescent="0.25">
      <c r="A653" s="16" t="s">
        <v>184</v>
      </c>
      <c r="B653" s="16" t="s">
        <v>243</v>
      </c>
      <c r="C653" s="16" t="s">
        <v>193</v>
      </c>
      <c r="D653" s="16" t="s">
        <v>194</v>
      </c>
      <c r="E653" s="16" t="s">
        <v>192</v>
      </c>
      <c r="F653" s="17" t="s">
        <v>188</v>
      </c>
      <c r="G653" s="17" t="s">
        <v>188</v>
      </c>
      <c r="H653" s="16" t="s">
        <v>189</v>
      </c>
      <c r="I653" s="16">
        <v>111.89949340170075</v>
      </c>
      <c r="J653" s="16">
        <v>5513</v>
      </c>
      <c r="K653" s="21">
        <f t="shared" si="14"/>
        <v>20.297386795157038</v>
      </c>
    </row>
    <row r="654" spans="1:11" x14ac:dyDescent="0.25">
      <c r="A654" s="16" t="s">
        <v>184</v>
      </c>
      <c r="B654" s="16" t="s">
        <v>243</v>
      </c>
      <c r="C654" s="16" t="s">
        <v>195</v>
      </c>
      <c r="D654" s="16" t="s">
        <v>195</v>
      </c>
      <c r="E654" s="16" t="s">
        <v>192</v>
      </c>
      <c r="F654" s="16" t="s">
        <v>188</v>
      </c>
      <c r="G654" s="16" t="s">
        <v>188</v>
      </c>
      <c r="H654" s="16" t="s">
        <v>189</v>
      </c>
      <c r="I654" s="16">
        <v>7.0703217366175186E-2</v>
      </c>
      <c r="J654" s="16">
        <v>4</v>
      </c>
      <c r="K654" s="21">
        <f t="shared" si="14"/>
        <v>17.675804341543795</v>
      </c>
    </row>
    <row r="655" spans="1:11" x14ac:dyDescent="0.25">
      <c r="A655" s="16" t="s">
        <v>184</v>
      </c>
      <c r="B655" s="16" t="s">
        <v>243</v>
      </c>
      <c r="C655" s="16" t="s">
        <v>196</v>
      </c>
      <c r="D655" s="16" t="s">
        <v>195</v>
      </c>
      <c r="E655" s="16" t="s">
        <v>192</v>
      </c>
      <c r="F655" s="16" t="s">
        <v>188</v>
      </c>
      <c r="G655" s="16" t="s">
        <v>188</v>
      </c>
      <c r="H655" s="16" t="s">
        <v>189</v>
      </c>
      <c r="I655" s="16">
        <v>7.1002331763182163</v>
      </c>
      <c r="J655" s="16">
        <v>371</v>
      </c>
      <c r="K655" s="21">
        <f t="shared" si="14"/>
        <v>19.138094814873899</v>
      </c>
    </row>
    <row r="656" spans="1:11" x14ac:dyDescent="0.25">
      <c r="A656" s="16" t="s">
        <v>184</v>
      </c>
      <c r="B656" s="16" t="s">
        <v>243</v>
      </c>
      <c r="C656" s="16" t="s">
        <v>198</v>
      </c>
      <c r="D656" s="16" t="s">
        <v>195</v>
      </c>
      <c r="E656" s="16" t="s">
        <v>192</v>
      </c>
      <c r="F656" s="16" t="s">
        <v>188</v>
      </c>
      <c r="G656" s="16" t="s">
        <v>188</v>
      </c>
      <c r="H656" s="16" t="s">
        <v>189</v>
      </c>
      <c r="I656" s="16">
        <v>1.2438893926311461E-2</v>
      </c>
      <c r="J656" s="16">
        <v>1</v>
      </c>
      <c r="K656" s="21">
        <f t="shared" si="14"/>
        <v>12.438893926311462</v>
      </c>
    </row>
    <row r="657" spans="1:11" x14ac:dyDescent="0.25">
      <c r="A657" s="16" t="s">
        <v>184</v>
      </c>
      <c r="B657" s="16" t="s">
        <v>243</v>
      </c>
      <c r="C657" s="16" t="s">
        <v>194</v>
      </c>
      <c r="D657" s="16" t="s">
        <v>194</v>
      </c>
      <c r="E657" s="16" t="s">
        <v>192</v>
      </c>
      <c r="F657" s="17" t="s">
        <v>188</v>
      </c>
      <c r="G657" s="17" t="s">
        <v>188</v>
      </c>
      <c r="H657" s="16" t="s">
        <v>189</v>
      </c>
      <c r="I657" s="16">
        <v>3.4703363857308771</v>
      </c>
      <c r="J657" s="16">
        <v>170</v>
      </c>
      <c r="K657" s="21">
        <f t="shared" si="14"/>
        <v>20.413743445475749</v>
      </c>
    </row>
    <row r="658" spans="1:11" x14ac:dyDescent="0.25">
      <c r="A658" s="16" t="s">
        <v>184</v>
      </c>
      <c r="B658" s="16" t="s">
        <v>244</v>
      </c>
      <c r="C658" s="16" t="s">
        <v>186</v>
      </c>
      <c r="D658" s="16" t="s">
        <v>187</v>
      </c>
      <c r="E658" s="16" t="s">
        <v>187</v>
      </c>
      <c r="F658" s="16" t="s">
        <v>201</v>
      </c>
      <c r="G658" s="16" t="s">
        <v>201</v>
      </c>
      <c r="H658" s="16" t="s">
        <v>190</v>
      </c>
      <c r="I658" s="16">
        <v>0.15303757696033871</v>
      </c>
      <c r="J658" s="16">
        <v>4</v>
      </c>
      <c r="K658" s="21">
        <f t="shared" si="14"/>
        <v>38.259394240084674</v>
      </c>
    </row>
    <row r="659" spans="1:11" x14ac:dyDescent="0.25">
      <c r="A659" s="16" t="s">
        <v>184</v>
      </c>
      <c r="B659" s="16" t="s">
        <v>244</v>
      </c>
      <c r="C659" s="16" t="s">
        <v>186</v>
      </c>
      <c r="D659" s="16" t="s">
        <v>187</v>
      </c>
      <c r="E659" s="16" t="s">
        <v>187</v>
      </c>
      <c r="F659" s="16" t="s">
        <v>188</v>
      </c>
      <c r="G659" s="16" t="s">
        <v>188</v>
      </c>
      <c r="H659" s="16" t="s">
        <v>189</v>
      </c>
      <c r="I659" s="16">
        <v>0.62151911689745432</v>
      </c>
      <c r="J659" s="16">
        <v>21</v>
      </c>
      <c r="K659" s="21">
        <f t="shared" si="14"/>
        <v>29.596148423688302</v>
      </c>
    </row>
    <row r="660" spans="1:11" x14ac:dyDescent="0.25">
      <c r="A660" s="16" t="s">
        <v>184</v>
      </c>
      <c r="B660" s="16" t="s">
        <v>244</v>
      </c>
      <c r="C660" s="16" t="s">
        <v>191</v>
      </c>
      <c r="D660" s="16" t="s">
        <v>187</v>
      </c>
      <c r="E660" s="16" t="s">
        <v>187</v>
      </c>
      <c r="F660" s="16" t="s">
        <v>201</v>
      </c>
      <c r="G660" s="16" t="s">
        <v>201</v>
      </c>
      <c r="H660" s="16" t="s">
        <v>190</v>
      </c>
      <c r="I660" s="16">
        <v>6.7710825779259631E-2</v>
      </c>
      <c r="J660" s="16">
        <v>1</v>
      </c>
      <c r="K660" s="21">
        <f t="shared" si="14"/>
        <v>67.710825779259636</v>
      </c>
    </row>
    <row r="661" spans="1:11" x14ac:dyDescent="0.25">
      <c r="A661" s="16" t="s">
        <v>184</v>
      </c>
      <c r="B661" s="16" t="s">
        <v>244</v>
      </c>
      <c r="C661" s="16" t="s">
        <v>191</v>
      </c>
      <c r="D661" s="16" t="s">
        <v>187</v>
      </c>
      <c r="E661" s="16" t="s">
        <v>187</v>
      </c>
      <c r="F661" s="16" t="s">
        <v>188</v>
      </c>
      <c r="G661" s="16" t="s">
        <v>201</v>
      </c>
      <c r="H661" s="16" t="s">
        <v>190</v>
      </c>
      <c r="I661" s="16">
        <v>1.897274857223534E-2</v>
      </c>
      <c r="J661" s="16">
        <v>1</v>
      </c>
      <c r="K661" s="21">
        <f t="shared" si="14"/>
        <v>18.972748572235339</v>
      </c>
    </row>
    <row r="662" spans="1:11" x14ac:dyDescent="0.25">
      <c r="A662" s="16" t="s">
        <v>184</v>
      </c>
      <c r="B662" s="16" t="s">
        <v>244</v>
      </c>
      <c r="C662" s="16" t="s">
        <v>191</v>
      </c>
      <c r="D662" s="16" t="s">
        <v>187</v>
      </c>
      <c r="E662" s="16" t="s">
        <v>187</v>
      </c>
      <c r="F662" s="16" t="s">
        <v>188</v>
      </c>
      <c r="G662" s="16" t="s">
        <v>188</v>
      </c>
      <c r="H662" s="16" t="s">
        <v>189</v>
      </c>
      <c r="I662" s="16">
        <v>0.16915775688374618</v>
      </c>
      <c r="J662" s="16">
        <v>8</v>
      </c>
      <c r="K662" s="21">
        <f t="shared" si="14"/>
        <v>21.144719610468272</v>
      </c>
    </row>
    <row r="663" spans="1:11" x14ac:dyDescent="0.25">
      <c r="A663" s="16" t="s">
        <v>184</v>
      </c>
      <c r="B663" s="16" t="s">
        <v>244</v>
      </c>
      <c r="C663" s="16" t="s">
        <v>193</v>
      </c>
      <c r="D663" s="16" t="s">
        <v>194</v>
      </c>
      <c r="E663" s="16" t="s">
        <v>192</v>
      </c>
      <c r="F663" s="17" t="s">
        <v>188</v>
      </c>
      <c r="G663" s="17" t="s">
        <v>188</v>
      </c>
      <c r="H663" s="16" t="s">
        <v>189</v>
      </c>
      <c r="I663" s="16">
        <v>0.39414479882254655</v>
      </c>
      <c r="J663" s="16">
        <v>18</v>
      </c>
      <c r="K663" s="21">
        <f t="shared" si="14"/>
        <v>21.896933267919252</v>
      </c>
    </row>
    <row r="664" spans="1:11" x14ac:dyDescent="0.25">
      <c r="A664" s="16" t="s">
        <v>184</v>
      </c>
      <c r="B664" s="16" t="s">
        <v>244</v>
      </c>
      <c r="C664" s="16" t="s">
        <v>196</v>
      </c>
      <c r="D664" s="16" t="s">
        <v>195</v>
      </c>
      <c r="E664" s="16" t="s">
        <v>192</v>
      </c>
      <c r="F664" s="16" t="s">
        <v>188</v>
      </c>
      <c r="G664" s="16" t="s">
        <v>188</v>
      </c>
      <c r="H664" s="16" t="s">
        <v>189</v>
      </c>
      <c r="I664" s="16">
        <v>0.15751082555690427</v>
      </c>
      <c r="J664" s="16">
        <v>6</v>
      </c>
      <c r="K664" s="21">
        <f t="shared" si="14"/>
        <v>26.251804259484047</v>
      </c>
    </row>
    <row r="665" spans="1:11" x14ac:dyDescent="0.25">
      <c r="A665" s="16" t="s">
        <v>184</v>
      </c>
      <c r="B665" s="16" t="s">
        <v>244</v>
      </c>
      <c r="C665" s="16" t="s">
        <v>194</v>
      </c>
      <c r="D665" s="16" t="s">
        <v>194</v>
      </c>
      <c r="E665" s="16" t="s">
        <v>192</v>
      </c>
      <c r="F665" s="17" t="s">
        <v>188</v>
      </c>
      <c r="G665" s="17" t="s">
        <v>188</v>
      </c>
      <c r="H665" s="16" t="s">
        <v>189</v>
      </c>
      <c r="I665" s="16">
        <v>0.88827087294370355</v>
      </c>
      <c r="J665" s="16">
        <v>43</v>
      </c>
      <c r="K665" s="21">
        <f t="shared" si="14"/>
        <v>20.65746216148148</v>
      </c>
    </row>
    <row r="666" spans="1:11" x14ac:dyDescent="0.25">
      <c r="A666" s="16" t="s">
        <v>184</v>
      </c>
      <c r="B666" s="16" t="s">
        <v>245</v>
      </c>
      <c r="C666" s="16" t="s">
        <v>203</v>
      </c>
      <c r="D666" s="16" t="s">
        <v>187</v>
      </c>
      <c r="E666" s="16" t="s">
        <v>187</v>
      </c>
      <c r="F666" s="16" t="s">
        <v>201</v>
      </c>
      <c r="G666" s="16" t="s">
        <v>201</v>
      </c>
      <c r="H666" s="16" t="s">
        <v>190</v>
      </c>
      <c r="I666" s="16">
        <v>0.15766884222951505</v>
      </c>
      <c r="J666" s="16">
        <v>2</v>
      </c>
      <c r="K666" s="21">
        <f t="shared" si="14"/>
        <v>78.834421114757518</v>
      </c>
    </row>
    <row r="667" spans="1:11" x14ac:dyDescent="0.25">
      <c r="A667" s="16" t="s">
        <v>184</v>
      </c>
      <c r="B667" s="16" t="s">
        <v>245</v>
      </c>
      <c r="C667" s="16" t="s">
        <v>203</v>
      </c>
      <c r="D667" s="16" t="s">
        <v>187</v>
      </c>
      <c r="E667" s="16" t="s">
        <v>187</v>
      </c>
      <c r="F667" s="16" t="s">
        <v>188</v>
      </c>
      <c r="G667" s="16" t="s">
        <v>188</v>
      </c>
      <c r="H667" s="16" t="s">
        <v>189</v>
      </c>
      <c r="I667" s="16">
        <v>3.6749194713408855</v>
      </c>
      <c r="J667" s="16">
        <v>67</v>
      </c>
      <c r="K667" s="21">
        <f t="shared" si="14"/>
        <v>54.849544348371424</v>
      </c>
    </row>
    <row r="668" spans="1:11" x14ac:dyDescent="0.25">
      <c r="A668" s="16" t="s">
        <v>184</v>
      </c>
      <c r="B668" s="16" t="s">
        <v>245</v>
      </c>
      <c r="C668" s="16" t="s">
        <v>203</v>
      </c>
      <c r="D668" s="16" t="s">
        <v>187</v>
      </c>
      <c r="E668" s="16" t="s">
        <v>187</v>
      </c>
      <c r="F668" s="16" t="s">
        <v>213</v>
      </c>
      <c r="G668" s="16" t="s">
        <v>201</v>
      </c>
      <c r="H668" s="16" t="s">
        <v>190</v>
      </c>
      <c r="I668" s="16">
        <v>0.15422415844808582</v>
      </c>
      <c r="J668" s="16">
        <v>1</v>
      </c>
      <c r="K668" s="21">
        <f t="shared" si="14"/>
        <v>154.22415844808583</v>
      </c>
    </row>
    <row r="669" spans="1:11" x14ac:dyDescent="0.25">
      <c r="A669" s="16" t="s">
        <v>184</v>
      </c>
      <c r="B669" s="16" t="s">
        <v>245</v>
      </c>
      <c r="C669" s="16" t="s">
        <v>203</v>
      </c>
      <c r="D669" s="16" t="s">
        <v>187</v>
      </c>
      <c r="E669" s="16" t="s">
        <v>187</v>
      </c>
      <c r="F669" s="16" t="s">
        <v>213</v>
      </c>
      <c r="G669" s="16" t="s">
        <v>213</v>
      </c>
      <c r="H669" s="16" t="s">
        <v>190</v>
      </c>
      <c r="I669" s="16">
        <v>10.278253828014375</v>
      </c>
      <c r="J669" s="16">
        <v>128</v>
      </c>
      <c r="K669" s="21">
        <f t="shared" si="14"/>
        <v>80.2988580313623</v>
      </c>
    </row>
    <row r="670" spans="1:11" x14ac:dyDescent="0.25">
      <c r="A670" s="16" t="s">
        <v>184</v>
      </c>
      <c r="B670" s="16" t="s">
        <v>245</v>
      </c>
      <c r="C670" s="16" t="s">
        <v>186</v>
      </c>
      <c r="D670" s="16" t="s">
        <v>187</v>
      </c>
      <c r="E670" s="16" t="s">
        <v>187</v>
      </c>
      <c r="F670" s="16" t="s">
        <v>201</v>
      </c>
      <c r="G670" s="16" t="s">
        <v>201</v>
      </c>
      <c r="H670" s="16" t="s">
        <v>190</v>
      </c>
      <c r="I670" s="16">
        <v>2.3748082429067248</v>
      </c>
      <c r="J670" s="16">
        <v>44</v>
      </c>
      <c r="K670" s="21">
        <f t="shared" si="14"/>
        <v>53.972914611516472</v>
      </c>
    </row>
    <row r="671" spans="1:11" x14ac:dyDescent="0.25">
      <c r="A671" s="16" t="s">
        <v>184</v>
      </c>
      <c r="B671" s="16" t="s">
        <v>245</v>
      </c>
      <c r="C671" s="16" t="s">
        <v>186</v>
      </c>
      <c r="D671" s="16" t="s">
        <v>187</v>
      </c>
      <c r="E671" s="16" t="s">
        <v>187</v>
      </c>
      <c r="F671" s="16" t="s">
        <v>188</v>
      </c>
      <c r="G671" s="16" t="s">
        <v>188</v>
      </c>
      <c r="H671" s="16" t="s">
        <v>189</v>
      </c>
      <c r="I671" s="16">
        <v>23.718860453059126</v>
      </c>
      <c r="J671" s="16">
        <v>533</v>
      </c>
      <c r="K671" s="21">
        <f t="shared" si="14"/>
        <v>44.500676272155964</v>
      </c>
    </row>
    <row r="672" spans="1:11" x14ac:dyDescent="0.25">
      <c r="A672" s="16" t="s">
        <v>184</v>
      </c>
      <c r="B672" s="16" t="s">
        <v>245</v>
      </c>
      <c r="C672" s="16" t="s">
        <v>186</v>
      </c>
      <c r="D672" s="16" t="s">
        <v>187</v>
      </c>
      <c r="E672" s="16" t="s">
        <v>187</v>
      </c>
      <c r="F672" s="16" t="s">
        <v>202</v>
      </c>
      <c r="G672" s="16" t="s">
        <v>202</v>
      </c>
      <c r="H672" s="16" t="s">
        <v>190</v>
      </c>
      <c r="I672" s="16">
        <v>6.9199923838714303E-2</v>
      </c>
      <c r="J672" s="16">
        <v>1</v>
      </c>
      <c r="K672" s="21">
        <f t="shared" si="14"/>
        <v>69.199923838714298</v>
      </c>
    </row>
    <row r="673" spans="1:11" x14ac:dyDescent="0.25">
      <c r="A673" s="16" t="s">
        <v>184</v>
      </c>
      <c r="B673" s="16" t="s">
        <v>245</v>
      </c>
      <c r="C673" s="16" t="s">
        <v>186</v>
      </c>
      <c r="D673" s="16" t="s">
        <v>187</v>
      </c>
      <c r="E673" s="16" t="s">
        <v>187</v>
      </c>
      <c r="F673" s="16" t="s">
        <v>213</v>
      </c>
      <c r="G673" s="16" t="s">
        <v>201</v>
      </c>
      <c r="H673" s="16" t="s">
        <v>190</v>
      </c>
      <c r="I673" s="16">
        <v>0.17733063619430206</v>
      </c>
      <c r="J673" s="16">
        <v>3</v>
      </c>
      <c r="K673" s="21">
        <f t="shared" si="14"/>
        <v>59.110212064767353</v>
      </c>
    </row>
    <row r="674" spans="1:11" x14ac:dyDescent="0.25">
      <c r="A674" s="16" t="s">
        <v>184</v>
      </c>
      <c r="B674" s="16" t="s">
        <v>245</v>
      </c>
      <c r="C674" s="16" t="s">
        <v>186</v>
      </c>
      <c r="D674" s="16" t="s">
        <v>187</v>
      </c>
      <c r="E674" s="16" t="s">
        <v>187</v>
      </c>
      <c r="F674" s="16" t="s">
        <v>213</v>
      </c>
      <c r="G674" s="16" t="s">
        <v>213</v>
      </c>
      <c r="H674" s="16" t="s">
        <v>190</v>
      </c>
      <c r="I674" s="16">
        <v>11.440013223765776</v>
      </c>
      <c r="J674" s="16">
        <v>179</v>
      </c>
      <c r="K674" s="21">
        <f t="shared" si="14"/>
        <v>63.910688400926119</v>
      </c>
    </row>
    <row r="675" spans="1:11" x14ac:dyDescent="0.25">
      <c r="A675" s="16" t="s">
        <v>184</v>
      </c>
      <c r="B675" s="16" t="s">
        <v>245</v>
      </c>
      <c r="C675" s="16" t="s">
        <v>191</v>
      </c>
      <c r="D675" s="16" t="s">
        <v>187</v>
      </c>
      <c r="E675" s="16" t="s">
        <v>187</v>
      </c>
      <c r="F675" s="16" t="s">
        <v>201</v>
      </c>
      <c r="G675" s="16" t="s">
        <v>201</v>
      </c>
      <c r="H675" s="16" t="s">
        <v>190</v>
      </c>
      <c r="I675" s="16">
        <v>0.7288117187166695</v>
      </c>
      <c r="J675" s="16">
        <v>14</v>
      </c>
      <c r="K675" s="21">
        <f t="shared" si="14"/>
        <v>52.057979908333536</v>
      </c>
    </row>
    <row r="676" spans="1:11" x14ac:dyDescent="0.25">
      <c r="A676" s="16" t="s">
        <v>184</v>
      </c>
      <c r="B676" s="16" t="s">
        <v>245</v>
      </c>
      <c r="C676" s="16" t="s">
        <v>191</v>
      </c>
      <c r="D676" s="16" t="s">
        <v>187</v>
      </c>
      <c r="E676" s="16" t="s">
        <v>187</v>
      </c>
      <c r="F676" s="16" t="s">
        <v>188</v>
      </c>
      <c r="G676" s="16" t="s">
        <v>188</v>
      </c>
      <c r="H676" s="16" t="s">
        <v>189</v>
      </c>
      <c r="I676" s="16">
        <v>14.818605814154459</v>
      </c>
      <c r="J676" s="16">
        <v>445</v>
      </c>
      <c r="K676" s="21">
        <f t="shared" si="14"/>
        <v>33.300237784616762</v>
      </c>
    </row>
    <row r="677" spans="1:11" x14ac:dyDescent="0.25">
      <c r="A677" s="16" t="s">
        <v>184</v>
      </c>
      <c r="B677" s="16" t="s">
        <v>245</v>
      </c>
      <c r="C677" s="16" t="s">
        <v>191</v>
      </c>
      <c r="D677" s="16" t="s">
        <v>187</v>
      </c>
      <c r="E677" s="16" t="s">
        <v>187</v>
      </c>
      <c r="F677" s="16" t="s">
        <v>213</v>
      </c>
      <c r="G677" s="16" t="s">
        <v>201</v>
      </c>
      <c r="H677" s="16" t="s">
        <v>190</v>
      </c>
      <c r="I677" s="16">
        <v>0.12453018412530759</v>
      </c>
      <c r="J677" s="16">
        <v>3</v>
      </c>
      <c r="K677" s="21">
        <f t="shared" si="14"/>
        <v>41.510061375102524</v>
      </c>
    </row>
    <row r="678" spans="1:11" x14ac:dyDescent="0.25">
      <c r="A678" s="16" t="s">
        <v>184</v>
      </c>
      <c r="B678" s="16" t="s">
        <v>245</v>
      </c>
      <c r="C678" s="16" t="s">
        <v>191</v>
      </c>
      <c r="D678" s="16" t="s">
        <v>187</v>
      </c>
      <c r="E678" s="16" t="s">
        <v>187</v>
      </c>
      <c r="F678" s="16" t="s">
        <v>213</v>
      </c>
      <c r="G678" s="16" t="s">
        <v>213</v>
      </c>
      <c r="H678" s="16" t="s">
        <v>190</v>
      </c>
      <c r="I678" s="16">
        <v>11.90878161387746</v>
      </c>
      <c r="J678" s="16">
        <v>208</v>
      </c>
      <c r="K678" s="21">
        <f t="shared" si="14"/>
        <v>57.253757759026257</v>
      </c>
    </row>
    <row r="679" spans="1:11" x14ac:dyDescent="0.25">
      <c r="A679" s="16" t="s">
        <v>184</v>
      </c>
      <c r="B679" s="16" t="s">
        <v>245</v>
      </c>
      <c r="C679" s="16" t="s">
        <v>193</v>
      </c>
      <c r="D679" s="16" t="s">
        <v>194</v>
      </c>
      <c r="E679" s="16" t="s">
        <v>192</v>
      </c>
      <c r="F679" s="17" t="s">
        <v>188</v>
      </c>
      <c r="G679" s="17" t="s">
        <v>188</v>
      </c>
      <c r="H679" s="16" t="s">
        <v>189</v>
      </c>
      <c r="I679" s="16">
        <v>48.228863641643599</v>
      </c>
      <c r="J679" s="16">
        <v>1219</v>
      </c>
      <c r="K679" s="21">
        <f t="shared" si="14"/>
        <v>39.56428518592584</v>
      </c>
    </row>
    <row r="680" spans="1:11" x14ac:dyDescent="0.25">
      <c r="A680" s="16" t="s">
        <v>184</v>
      </c>
      <c r="B680" s="16" t="s">
        <v>245</v>
      </c>
      <c r="C680" s="16" t="s">
        <v>196</v>
      </c>
      <c r="D680" s="16" t="s">
        <v>195</v>
      </c>
      <c r="E680" s="16" t="s">
        <v>192</v>
      </c>
      <c r="F680" s="16" t="s">
        <v>188</v>
      </c>
      <c r="G680" s="16" t="s">
        <v>188</v>
      </c>
      <c r="H680" s="16" t="s">
        <v>189</v>
      </c>
      <c r="I680" s="16">
        <v>2.1952834651576114</v>
      </c>
      <c r="J680" s="16">
        <v>73</v>
      </c>
      <c r="K680" s="21">
        <f t="shared" si="14"/>
        <v>30.072376235035772</v>
      </c>
    </row>
    <row r="681" spans="1:11" x14ac:dyDescent="0.25">
      <c r="A681" s="16" t="s">
        <v>184</v>
      </c>
      <c r="B681" s="16" t="s">
        <v>245</v>
      </c>
      <c r="C681" s="16" t="s">
        <v>196</v>
      </c>
      <c r="D681" s="16" t="s">
        <v>195</v>
      </c>
      <c r="E681" s="16" t="s">
        <v>192</v>
      </c>
      <c r="F681" s="16" t="s">
        <v>213</v>
      </c>
      <c r="G681" s="16" t="s">
        <v>213</v>
      </c>
      <c r="H681" s="16" t="s">
        <v>190</v>
      </c>
      <c r="I681" s="16">
        <v>0.42907683700677585</v>
      </c>
      <c r="J681" s="16">
        <v>7</v>
      </c>
      <c r="K681" s="21">
        <f t="shared" si="14"/>
        <v>61.296691000967975</v>
      </c>
    </row>
    <row r="682" spans="1:11" x14ac:dyDescent="0.25">
      <c r="A682" s="16" t="s">
        <v>184</v>
      </c>
      <c r="B682" s="16" t="s">
        <v>245</v>
      </c>
      <c r="C682" s="16" t="s">
        <v>194</v>
      </c>
      <c r="D682" s="16" t="s">
        <v>194</v>
      </c>
      <c r="E682" s="16" t="s">
        <v>192</v>
      </c>
      <c r="F682" s="17" t="s">
        <v>188</v>
      </c>
      <c r="G682" s="17" t="s">
        <v>188</v>
      </c>
      <c r="H682" s="16" t="s">
        <v>189</v>
      </c>
      <c r="I682" s="16">
        <v>6.1093734476625708E-2</v>
      </c>
      <c r="J682" s="16">
        <v>2</v>
      </c>
      <c r="K682" s="21">
        <f t="shared" si="14"/>
        <v>30.546867238312853</v>
      </c>
    </row>
    <row r="683" spans="1:11" x14ac:dyDescent="0.25">
      <c r="A683" s="16" t="s">
        <v>184</v>
      </c>
      <c r="B683" s="16" t="s">
        <v>246</v>
      </c>
      <c r="C683" s="16" t="s">
        <v>186</v>
      </c>
      <c r="D683" s="16" t="s">
        <v>187</v>
      </c>
      <c r="E683" s="16" t="s">
        <v>187</v>
      </c>
      <c r="F683" s="16" t="s">
        <v>201</v>
      </c>
      <c r="G683" s="16" t="s">
        <v>201</v>
      </c>
      <c r="H683" s="16" t="s">
        <v>190</v>
      </c>
      <c r="I683" s="16">
        <v>43.866223818222529</v>
      </c>
      <c r="J683" s="16">
        <v>1098</v>
      </c>
      <c r="K683" s="21">
        <f t="shared" si="14"/>
        <v>39.951023513863873</v>
      </c>
    </row>
    <row r="684" spans="1:11" x14ac:dyDescent="0.25">
      <c r="A684" s="16" t="s">
        <v>184</v>
      </c>
      <c r="B684" s="16" t="s">
        <v>246</v>
      </c>
      <c r="C684" s="16" t="s">
        <v>186</v>
      </c>
      <c r="D684" s="16" t="s">
        <v>187</v>
      </c>
      <c r="E684" s="16" t="s">
        <v>187</v>
      </c>
      <c r="F684" s="16" t="s">
        <v>201</v>
      </c>
      <c r="G684" s="16" t="s">
        <v>188</v>
      </c>
      <c r="H684" s="16" t="s">
        <v>189</v>
      </c>
      <c r="I684" s="16">
        <v>3.723494392692038E-2</v>
      </c>
      <c r="J684" s="16">
        <v>1</v>
      </c>
      <c r="K684" s="21">
        <f t="shared" si="14"/>
        <v>37.23494392692038</v>
      </c>
    </row>
    <row r="685" spans="1:11" x14ac:dyDescent="0.25">
      <c r="A685" s="16" t="s">
        <v>184</v>
      </c>
      <c r="B685" s="16" t="s">
        <v>246</v>
      </c>
      <c r="C685" s="16" t="s">
        <v>186</v>
      </c>
      <c r="D685" s="16" t="s">
        <v>187</v>
      </c>
      <c r="E685" s="16" t="s">
        <v>187</v>
      </c>
      <c r="F685" s="16" t="s">
        <v>188</v>
      </c>
      <c r="G685" s="16" t="s">
        <v>201</v>
      </c>
      <c r="H685" s="16" t="s">
        <v>190</v>
      </c>
      <c r="I685" s="16">
        <v>7.6006672554898874E-2</v>
      </c>
      <c r="J685" s="16">
        <v>2</v>
      </c>
      <c r="K685" s="21">
        <f t="shared" si="14"/>
        <v>38.003336277449435</v>
      </c>
    </row>
    <row r="686" spans="1:11" x14ac:dyDescent="0.25">
      <c r="A686" s="16" t="s">
        <v>184</v>
      </c>
      <c r="B686" s="16" t="s">
        <v>246</v>
      </c>
      <c r="C686" s="16" t="s">
        <v>186</v>
      </c>
      <c r="D686" s="16" t="s">
        <v>187</v>
      </c>
      <c r="E686" s="16" t="s">
        <v>187</v>
      </c>
      <c r="F686" s="16" t="s">
        <v>188</v>
      </c>
      <c r="G686" s="16" t="s">
        <v>188</v>
      </c>
      <c r="H686" s="16" t="s">
        <v>189</v>
      </c>
      <c r="I686" s="16">
        <v>116.55895532885708</v>
      </c>
      <c r="J686" s="16">
        <v>3110</v>
      </c>
      <c r="K686" s="21">
        <f t="shared" si="14"/>
        <v>37.478763771336681</v>
      </c>
    </row>
    <row r="687" spans="1:11" x14ac:dyDescent="0.25">
      <c r="A687" s="16" t="s">
        <v>184</v>
      </c>
      <c r="B687" s="16" t="s">
        <v>246</v>
      </c>
      <c r="C687" s="16" t="s">
        <v>186</v>
      </c>
      <c r="D687" s="16" t="s">
        <v>187</v>
      </c>
      <c r="E687" s="16" t="s">
        <v>187</v>
      </c>
      <c r="F687" s="16" t="s">
        <v>202</v>
      </c>
      <c r="G687" s="16" t="s">
        <v>201</v>
      </c>
      <c r="H687" s="16" t="s">
        <v>190</v>
      </c>
      <c r="I687" s="16">
        <v>9.3694156416598728E-2</v>
      </c>
      <c r="J687" s="16">
        <v>2</v>
      </c>
      <c r="K687" s="21">
        <f t="shared" si="14"/>
        <v>46.847078208299365</v>
      </c>
    </row>
    <row r="688" spans="1:11" x14ac:dyDescent="0.25">
      <c r="A688" s="16" t="s">
        <v>184</v>
      </c>
      <c r="B688" s="16" t="s">
        <v>246</v>
      </c>
      <c r="C688" s="16" t="s">
        <v>186</v>
      </c>
      <c r="D688" s="16" t="s">
        <v>187</v>
      </c>
      <c r="E688" s="16" t="s">
        <v>187</v>
      </c>
      <c r="F688" s="16" t="s">
        <v>202</v>
      </c>
      <c r="G688" s="16" t="s">
        <v>202</v>
      </c>
      <c r="H688" s="16" t="s">
        <v>190</v>
      </c>
      <c r="I688" s="16">
        <v>1.8801164671331534</v>
      </c>
      <c r="J688" s="16">
        <v>35</v>
      </c>
      <c r="K688" s="21">
        <f t="shared" si="14"/>
        <v>53.717613346661523</v>
      </c>
    </row>
    <row r="689" spans="1:11" x14ac:dyDescent="0.25">
      <c r="A689" s="16" t="s">
        <v>184</v>
      </c>
      <c r="B689" s="16" t="s">
        <v>246</v>
      </c>
      <c r="C689" s="16" t="s">
        <v>186</v>
      </c>
      <c r="D689" s="16" t="s">
        <v>187</v>
      </c>
      <c r="E689" s="16" t="s">
        <v>187</v>
      </c>
      <c r="F689" s="16" t="s">
        <v>214</v>
      </c>
      <c r="G689" s="16" t="s">
        <v>201</v>
      </c>
      <c r="H689" s="16" t="s">
        <v>190</v>
      </c>
      <c r="I689" s="16">
        <v>0.16869028027982375</v>
      </c>
      <c r="J689" s="16">
        <v>4</v>
      </c>
      <c r="K689" s="21">
        <f t="shared" si="14"/>
        <v>42.172570069955938</v>
      </c>
    </row>
    <row r="690" spans="1:11" x14ac:dyDescent="0.25">
      <c r="A690" s="16" t="s">
        <v>184</v>
      </c>
      <c r="B690" s="16" t="s">
        <v>246</v>
      </c>
      <c r="C690" s="16" t="s">
        <v>186</v>
      </c>
      <c r="D690" s="16" t="s">
        <v>187</v>
      </c>
      <c r="E690" s="16" t="s">
        <v>187</v>
      </c>
      <c r="F690" s="16" t="s">
        <v>214</v>
      </c>
      <c r="G690" s="16" t="s">
        <v>214</v>
      </c>
      <c r="H690" s="16" t="s">
        <v>190</v>
      </c>
      <c r="I690" s="16">
        <v>0.5113582622921794</v>
      </c>
      <c r="J690" s="16">
        <v>11</v>
      </c>
      <c r="K690" s="21">
        <f t="shared" si="14"/>
        <v>46.48711475383449</v>
      </c>
    </row>
    <row r="691" spans="1:11" x14ac:dyDescent="0.25">
      <c r="A691" s="16" t="s">
        <v>184</v>
      </c>
      <c r="B691" s="16" t="s">
        <v>246</v>
      </c>
      <c r="C691" s="16" t="s">
        <v>191</v>
      </c>
      <c r="D691" s="16" t="s">
        <v>187</v>
      </c>
      <c r="E691" s="16" t="s">
        <v>187</v>
      </c>
      <c r="F691" s="16" t="s">
        <v>201</v>
      </c>
      <c r="G691" s="16" t="s">
        <v>201</v>
      </c>
      <c r="H691" s="16" t="s">
        <v>190</v>
      </c>
      <c r="I691" s="16">
        <v>25.998256246031751</v>
      </c>
      <c r="J691" s="16">
        <v>695</v>
      </c>
      <c r="K691" s="21">
        <f t="shared" si="14"/>
        <v>37.407562943930579</v>
      </c>
    </row>
    <row r="692" spans="1:11" x14ac:dyDescent="0.25">
      <c r="A692" s="16" t="s">
        <v>184</v>
      </c>
      <c r="B692" s="16" t="s">
        <v>246</v>
      </c>
      <c r="C692" s="16" t="s">
        <v>191</v>
      </c>
      <c r="D692" s="16" t="s">
        <v>187</v>
      </c>
      <c r="E692" s="16" t="s">
        <v>187</v>
      </c>
      <c r="F692" s="16" t="s">
        <v>201</v>
      </c>
      <c r="G692" s="16" t="s">
        <v>188</v>
      </c>
      <c r="H692" s="16" t="s">
        <v>189</v>
      </c>
      <c r="I692" s="16">
        <v>5.7217297002418233E-2</v>
      </c>
      <c r="J692" s="16">
        <v>2</v>
      </c>
      <c r="K692" s="21">
        <f t="shared" si="14"/>
        <v>28.608648501209117</v>
      </c>
    </row>
    <row r="693" spans="1:11" x14ac:dyDescent="0.25">
      <c r="A693" s="16" t="s">
        <v>184</v>
      </c>
      <c r="B693" s="16" t="s">
        <v>246</v>
      </c>
      <c r="C693" s="16" t="s">
        <v>191</v>
      </c>
      <c r="D693" s="16" t="s">
        <v>187</v>
      </c>
      <c r="E693" s="16" t="s">
        <v>187</v>
      </c>
      <c r="F693" s="16" t="s">
        <v>201</v>
      </c>
      <c r="G693" s="16" t="s">
        <v>202</v>
      </c>
      <c r="H693" s="16" t="s">
        <v>190</v>
      </c>
      <c r="I693" s="16">
        <v>0.10681094442333709</v>
      </c>
      <c r="J693" s="16">
        <v>2</v>
      </c>
      <c r="K693" s="21">
        <f t="shared" si="14"/>
        <v>53.405472211668545</v>
      </c>
    </row>
    <row r="694" spans="1:11" x14ac:dyDescent="0.25">
      <c r="A694" s="16" t="s">
        <v>184</v>
      </c>
      <c r="B694" s="16" t="s">
        <v>246</v>
      </c>
      <c r="C694" s="16" t="s">
        <v>191</v>
      </c>
      <c r="D694" s="16" t="s">
        <v>187</v>
      </c>
      <c r="E694" s="16" t="s">
        <v>187</v>
      </c>
      <c r="F694" s="16" t="s">
        <v>188</v>
      </c>
      <c r="G694" s="16" t="s">
        <v>201</v>
      </c>
      <c r="H694" s="16" t="s">
        <v>190</v>
      </c>
      <c r="I694" s="16">
        <v>6.5715499925964871E-2</v>
      </c>
      <c r="J694" s="16">
        <v>2</v>
      </c>
      <c r="K694" s="21">
        <f t="shared" si="14"/>
        <v>32.857749962982439</v>
      </c>
    </row>
    <row r="695" spans="1:11" x14ac:dyDescent="0.25">
      <c r="A695" s="16" t="s">
        <v>184</v>
      </c>
      <c r="B695" s="16" t="s">
        <v>246</v>
      </c>
      <c r="C695" s="16" t="s">
        <v>191</v>
      </c>
      <c r="D695" s="16" t="s">
        <v>187</v>
      </c>
      <c r="E695" s="16" t="s">
        <v>187</v>
      </c>
      <c r="F695" s="16" t="s">
        <v>188</v>
      </c>
      <c r="G695" s="16" t="s">
        <v>188</v>
      </c>
      <c r="H695" s="16" t="s">
        <v>189</v>
      </c>
      <c r="I695" s="16">
        <v>124.04366848025691</v>
      </c>
      <c r="J695" s="16">
        <v>3590</v>
      </c>
      <c r="K695" s="21">
        <f t="shared" si="14"/>
        <v>34.55255389422198</v>
      </c>
    </row>
    <row r="696" spans="1:11" x14ac:dyDescent="0.25">
      <c r="A696" s="16" t="s">
        <v>184</v>
      </c>
      <c r="B696" s="16" t="s">
        <v>246</v>
      </c>
      <c r="C696" s="16" t="s">
        <v>191</v>
      </c>
      <c r="D696" s="16" t="s">
        <v>187</v>
      </c>
      <c r="E696" s="16" t="s">
        <v>187</v>
      </c>
      <c r="F696" s="16" t="s">
        <v>202</v>
      </c>
      <c r="G696" s="16" t="s">
        <v>202</v>
      </c>
      <c r="H696" s="16" t="s">
        <v>190</v>
      </c>
      <c r="I696" s="16">
        <v>1.3608640857216276</v>
      </c>
      <c r="J696" s="16">
        <v>34</v>
      </c>
      <c r="K696" s="21">
        <f t="shared" si="14"/>
        <v>40.025414285930225</v>
      </c>
    </row>
    <row r="697" spans="1:11" x14ac:dyDescent="0.25">
      <c r="A697" s="16" t="s">
        <v>184</v>
      </c>
      <c r="B697" s="16" t="s">
        <v>246</v>
      </c>
      <c r="C697" s="16" t="s">
        <v>191</v>
      </c>
      <c r="D697" s="16" t="s">
        <v>187</v>
      </c>
      <c r="E697" s="16" t="s">
        <v>187</v>
      </c>
      <c r="F697" s="16" t="s">
        <v>214</v>
      </c>
      <c r="G697" s="16" t="s">
        <v>201</v>
      </c>
      <c r="H697" s="16" t="s">
        <v>190</v>
      </c>
      <c r="I697" s="16">
        <v>6.1888690963351492E-2</v>
      </c>
      <c r="J697" s="16">
        <v>2</v>
      </c>
      <c r="K697" s="21">
        <f t="shared" si="14"/>
        <v>30.944345481675747</v>
      </c>
    </row>
    <row r="698" spans="1:11" x14ac:dyDescent="0.25">
      <c r="A698" s="16" t="s">
        <v>184</v>
      </c>
      <c r="B698" s="16" t="s">
        <v>246</v>
      </c>
      <c r="C698" s="16" t="s">
        <v>191</v>
      </c>
      <c r="D698" s="16" t="s">
        <v>187</v>
      </c>
      <c r="E698" s="16" t="s">
        <v>187</v>
      </c>
      <c r="F698" s="16" t="s">
        <v>214</v>
      </c>
      <c r="G698" s="16" t="s">
        <v>214</v>
      </c>
      <c r="H698" s="16" t="s">
        <v>190</v>
      </c>
      <c r="I698" s="16">
        <v>0.4154851572748457</v>
      </c>
      <c r="J698" s="16">
        <v>6</v>
      </c>
      <c r="K698" s="21">
        <f t="shared" si="14"/>
        <v>69.247526212474284</v>
      </c>
    </row>
    <row r="699" spans="1:11" x14ac:dyDescent="0.25">
      <c r="A699" s="16" t="s">
        <v>184</v>
      </c>
      <c r="B699" s="16" t="s">
        <v>246</v>
      </c>
      <c r="C699" s="16" t="s">
        <v>193</v>
      </c>
      <c r="D699" s="16" t="s">
        <v>194</v>
      </c>
      <c r="E699" s="16" t="s">
        <v>192</v>
      </c>
      <c r="F699" s="17" t="s">
        <v>188</v>
      </c>
      <c r="G699" s="17" t="s">
        <v>188</v>
      </c>
      <c r="H699" s="16" t="s">
        <v>189</v>
      </c>
      <c r="I699" s="16">
        <v>109.8754540942539</v>
      </c>
      <c r="J699" s="16">
        <v>3697</v>
      </c>
      <c r="K699" s="21">
        <f t="shared" si="14"/>
        <v>29.720166106100592</v>
      </c>
    </row>
    <row r="700" spans="1:11" x14ac:dyDescent="0.25">
      <c r="A700" s="16" t="s">
        <v>184</v>
      </c>
      <c r="B700" s="16" t="s">
        <v>246</v>
      </c>
      <c r="C700" s="16" t="s">
        <v>196</v>
      </c>
      <c r="D700" s="16" t="s">
        <v>195</v>
      </c>
      <c r="E700" s="16" t="s">
        <v>192</v>
      </c>
      <c r="F700" s="16" t="s">
        <v>201</v>
      </c>
      <c r="G700" s="16" t="s">
        <v>201</v>
      </c>
      <c r="H700" s="16" t="s">
        <v>190</v>
      </c>
      <c r="I700" s="16">
        <v>0.2727990238802816</v>
      </c>
      <c r="J700" s="16">
        <v>14</v>
      </c>
      <c r="K700" s="21">
        <f t="shared" si="14"/>
        <v>19.485644562877258</v>
      </c>
    </row>
    <row r="701" spans="1:11" x14ac:dyDescent="0.25">
      <c r="A701" s="16" t="s">
        <v>184</v>
      </c>
      <c r="B701" s="16" t="s">
        <v>246</v>
      </c>
      <c r="C701" s="16" t="s">
        <v>196</v>
      </c>
      <c r="D701" s="16" t="s">
        <v>195</v>
      </c>
      <c r="E701" s="16" t="s">
        <v>192</v>
      </c>
      <c r="F701" s="16" t="s">
        <v>188</v>
      </c>
      <c r="G701" s="16" t="s">
        <v>188</v>
      </c>
      <c r="H701" s="16" t="s">
        <v>189</v>
      </c>
      <c r="I701" s="16">
        <v>1.0148614092765615</v>
      </c>
      <c r="J701" s="16">
        <v>37</v>
      </c>
      <c r="K701" s="21">
        <f t="shared" si="14"/>
        <v>27.428686737204369</v>
      </c>
    </row>
    <row r="702" spans="1:11" x14ac:dyDescent="0.25">
      <c r="A702" s="16" t="s">
        <v>184</v>
      </c>
      <c r="B702" s="16" t="s">
        <v>246</v>
      </c>
      <c r="C702" s="16" t="s">
        <v>198</v>
      </c>
      <c r="D702" s="16" t="s">
        <v>195</v>
      </c>
      <c r="E702" s="16" t="s">
        <v>192</v>
      </c>
      <c r="F702" s="16" t="s">
        <v>188</v>
      </c>
      <c r="G702" s="16" t="s">
        <v>188</v>
      </c>
      <c r="H702" s="16" t="s">
        <v>189</v>
      </c>
      <c r="I702" s="16">
        <v>1.9044649519281042E-2</v>
      </c>
      <c r="J702" s="16">
        <v>1</v>
      </c>
      <c r="K702" s="21">
        <f t="shared" si="14"/>
        <v>19.044649519281041</v>
      </c>
    </row>
    <row r="703" spans="1:11" x14ac:dyDescent="0.25">
      <c r="A703" s="16" t="s">
        <v>184</v>
      </c>
      <c r="B703" s="16" t="s">
        <v>246</v>
      </c>
      <c r="C703" s="16" t="s">
        <v>204</v>
      </c>
      <c r="D703" s="16" t="s">
        <v>187</v>
      </c>
      <c r="E703" s="16" t="s">
        <v>187</v>
      </c>
      <c r="F703" s="16" t="s">
        <v>201</v>
      </c>
      <c r="G703" s="16" t="s">
        <v>201</v>
      </c>
      <c r="H703" s="16" t="s">
        <v>190</v>
      </c>
      <c r="I703" s="16">
        <v>6.5619004444739808</v>
      </c>
      <c r="J703" s="16">
        <v>163</v>
      </c>
      <c r="K703" s="21">
        <f t="shared" si="14"/>
        <v>40.257057941558166</v>
      </c>
    </row>
    <row r="704" spans="1:11" x14ac:dyDescent="0.25">
      <c r="A704" s="16" t="s">
        <v>184</v>
      </c>
      <c r="B704" s="16" t="s">
        <v>246</v>
      </c>
      <c r="C704" s="16" t="s">
        <v>204</v>
      </c>
      <c r="D704" s="16" t="s">
        <v>187</v>
      </c>
      <c r="E704" s="16" t="s">
        <v>187</v>
      </c>
      <c r="F704" s="16" t="s">
        <v>188</v>
      </c>
      <c r="G704" s="16" t="s">
        <v>201</v>
      </c>
      <c r="H704" s="16" t="s">
        <v>190</v>
      </c>
      <c r="I704" s="16">
        <v>5.3103289051546071E-2</v>
      </c>
      <c r="J704" s="16">
        <v>1</v>
      </c>
      <c r="K704" s="21">
        <f t="shared" si="14"/>
        <v>53.103289051546071</v>
      </c>
    </row>
    <row r="705" spans="1:11" x14ac:dyDescent="0.25">
      <c r="A705" s="16" t="s">
        <v>184</v>
      </c>
      <c r="B705" s="16" t="s">
        <v>246</v>
      </c>
      <c r="C705" s="16" t="s">
        <v>204</v>
      </c>
      <c r="D705" s="16" t="s">
        <v>187</v>
      </c>
      <c r="E705" s="16" t="s">
        <v>187</v>
      </c>
      <c r="F705" s="16" t="s">
        <v>188</v>
      </c>
      <c r="G705" s="16" t="s">
        <v>188</v>
      </c>
      <c r="H705" s="16" t="s">
        <v>189</v>
      </c>
      <c r="I705" s="16">
        <v>48.867082049413014</v>
      </c>
      <c r="J705" s="16">
        <v>1302</v>
      </c>
      <c r="K705" s="21">
        <f t="shared" si="14"/>
        <v>37.532321082498477</v>
      </c>
    </row>
    <row r="706" spans="1:11" x14ac:dyDescent="0.25">
      <c r="A706" s="16" t="s">
        <v>184</v>
      </c>
      <c r="B706" s="16" t="s">
        <v>246</v>
      </c>
      <c r="C706" s="16" t="s">
        <v>204</v>
      </c>
      <c r="D706" s="16" t="s">
        <v>187</v>
      </c>
      <c r="E706" s="16" t="s">
        <v>187</v>
      </c>
      <c r="F706" s="16" t="s">
        <v>202</v>
      </c>
      <c r="G706" s="16" t="s">
        <v>201</v>
      </c>
      <c r="H706" s="16" t="s">
        <v>190</v>
      </c>
      <c r="I706" s="16">
        <v>7.3159579432317157E-2</v>
      </c>
      <c r="J706" s="16">
        <v>2</v>
      </c>
      <c r="K706" s="21">
        <f t="shared" si="14"/>
        <v>36.579789716158579</v>
      </c>
    </row>
    <row r="707" spans="1:11" x14ac:dyDescent="0.25">
      <c r="A707" s="16" t="s">
        <v>184</v>
      </c>
      <c r="B707" s="16" t="s">
        <v>246</v>
      </c>
      <c r="C707" s="16" t="s">
        <v>194</v>
      </c>
      <c r="D707" s="16" t="s">
        <v>194</v>
      </c>
      <c r="E707" s="16" t="s">
        <v>192</v>
      </c>
      <c r="F707" s="17" t="s">
        <v>188</v>
      </c>
      <c r="G707" s="17" t="s">
        <v>188</v>
      </c>
      <c r="H707" s="16" t="s">
        <v>189</v>
      </c>
      <c r="I707" s="16">
        <v>28.918763070545747</v>
      </c>
      <c r="J707" s="16">
        <v>1546</v>
      </c>
      <c r="K707" s="21">
        <f t="shared" si="14"/>
        <v>18.705538855462969</v>
      </c>
    </row>
    <row r="708" spans="1:11" x14ac:dyDescent="0.25">
      <c r="A708" s="16" t="s">
        <v>184</v>
      </c>
      <c r="B708" s="16" t="s">
        <v>247</v>
      </c>
      <c r="C708" s="16" t="s">
        <v>186</v>
      </c>
      <c r="D708" s="16" t="s">
        <v>187</v>
      </c>
      <c r="E708" s="16" t="s">
        <v>187</v>
      </c>
      <c r="F708" s="16" t="s">
        <v>188</v>
      </c>
      <c r="G708" s="16" t="s">
        <v>188</v>
      </c>
      <c r="H708" s="16" t="s">
        <v>189</v>
      </c>
      <c r="I708" s="16">
        <v>6.8651610771537044</v>
      </c>
      <c r="J708" s="16">
        <v>248</v>
      </c>
      <c r="K708" s="21">
        <f t="shared" si="14"/>
        <v>27.682101117555263</v>
      </c>
    </row>
    <row r="709" spans="1:11" x14ac:dyDescent="0.25">
      <c r="A709" s="16" t="s">
        <v>184</v>
      </c>
      <c r="B709" s="16" t="s">
        <v>247</v>
      </c>
      <c r="C709" s="16" t="s">
        <v>191</v>
      </c>
      <c r="D709" s="16" t="s">
        <v>187</v>
      </c>
      <c r="E709" s="16" t="s">
        <v>187</v>
      </c>
      <c r="F709" s="16" t="s">
        <v>188</v>
      </c>
      <c r="G709" s="16" t="s">
        <v>188</v>
      </c>
      <c r="H709" s="16" t="s">
        <v>189</v>
      </c>
      <c r="I709" s="16">
        <v>66.771658177486742</v>
      </c>
      <c r="J709" s="16">
        <v>2518</v>
      </c>
      <c r="K709" s="21">
        <f t="shared" si="14"/>
        <v>26.517735574855738</v>
      </c>
    </row>
    <row r="710" spans="1:11" x14ac:dyDescent="0.25">
      <c r="A710" s="16" t="s">
        <v>184</v>
      </c>
      <c r="B710" s="16" t="s">
        <v>247</v>
      </c>
      <c r="C710" s="16" t="s">
        <v>193</v>
      </c>
      <c r="D710" s="16" t="s">
        <v>194</v>
      </c>
      <c r="E710" s="16" t="s">
        <v>192</v>
      </c>
      <c r="F710" s="17" t="s">
        <v>188</v>
      </c>
      <c r="G710" s="17" t="s">
        <v>188</v>
      </c>
      <c r="H710" s="16" t="s">
        <v>189</v>
      </c>
      <c r="I710" s="16">
        <v>24.358380206157186</v>
      </c>
      <c r="J710" s="16">
        <v>1153</v>
      </c>
      <c r="K710" s="21">
        <f t="shared" si="14"/>
        <v>21.126088643674922</v>
      </c>
    </row>
    <row r="711" spans="1:11" x14ac:dyDescent="0.25">
      <c r="A711" s="16" t="s">
        <v>184</v>
      </c>
      <c r="B711" s="16" t="s">
        <v>247</v>
      </c>
      <c r="C711" s="16" t="s">
        <v>195</v>
      </c>
      <c r="D711" s="16" t="s">
        <v>195</v>
      </c>
      <c r="E711" s="16" t="s">
        <v>192</v>
      </c>
      <c r="F711" s="16" t="s">
        <v>188</v>
      </c>
      <c r="G711" s="16" t="s">
        <v>188</v>
      </c>
      <c r="H711" s="16" t="s">
        <v>189</v>
      </c>
      <c r="I711" s="16">
        <v>0.54376960830930332</v>
      </c>
      <c r="J711" s="16">
        <v>34</v>
      </c>
      <c r="K711" s="21">
        <f t="shared" ref="K711:K774" si="15">I711/J711*1000</f>
        <v>15.99322377380304</v>
      </c>
    </row>
    <row r="712" spans="1:11" x14ac:dyDescent="0.25">
      <c r="A712" s="16" t="s">
        <v>184</v>
      </c>
      <c r="B712" s="16" t="s">
        <v>247</v>
      </c>
      <c r="C712" s="16" t="s">
        <v>196</v>
      </c>
      <c r="D712" s="16" t="s">
        <v>195</v>
      </c>
      <c r="E712" s="16" t="s">
        <v>192</v>
      </c>
      <c r="F712" s="16" t="s">
        <v>188</v>
      </c>
      <c r="G712" s="16" t="s">
        <v>188</v>
      </c>
      <c r="H712" s="16" t="s">
        <v>189</v>
      </c>
      <c r="I712" s="16">
        <v>0.80539451763665681</v>
      </c>
      <c r="J712" s="16">
        <v>47</v>
      </c>
      <c r="K712" s="21">
        <f t="shared" si="15"/>
        <v>17.136053566737377</v>
      </c>
    </row>
    <row r="713" spans="1:11" x14ac:dyDescent="0.25">
      <c r="A713" s="16" t="s">
        <v>184</v>
      </c>
      <c r="B713" s="16" t="s">
        <v>247</v>
      </c>
      <c r="C713" s="16" t="s">
        <v>194</v>
      </c>
      <c r="D713" s="16" t="s">
        <v>194</v>
      </c>
      <c r="E713" s="16" t="s">
        <v>192</v>
      </c>
      <c r="F713" s="17" t="s">
        <v>188</v>
      </c>
      <c r="G713" s="17" t="s">
        <v>188</v>
      </c>
      <c r="H713" s="16" t="s">
        <v>189</v>
      </c>
      <c r="I713" s="16">
        <v>0.74042696753523862</v>
      </c>
      <c r="J713" s="16">
        <v>46</v>
      </c>
      <c r="K713" s="21">
        <f t="shared" si="15"/>
        <v>16.0962384246791</v>
      </c>
    </row>
    <row r="714" spans="1:11" x14ac:dyDescent="0.25">
      <c r="A714" s="16" t="s">
        <v>184</v>
      </c>
      <c r="B714" s="16" t="s">
        <v>248</v>
      </c>
      <c r="C714" s="16" t="s">
        <v>186</v>
      </c>
      <c r="D714" s="16" t="s">
        <v>187</v>
      </c>
      <c r="E714" s="16" t="s">
        <v>187</v>
      </c>
      <c r="F714" s="16" t="s">
        <v>201</v>
      </c>
      <c r="G714" s="16" t="s">
        <v>201</v>
      </c>
      <c r="H714" s="16" t="s">
        <v>190</v>
      </c>
      <c r="I714" s="16">
        <v>2.5499417296813478</v>
      </c>
      <c r="J714" s="16">
        <v>77</v>
      </c>
      <c r="K714" s="21">
        <f t="shared" si="15"/>
        <v>33.116126359498026</v>
      </c>
    </row>
    <row r="715" spans="1:11" x14ac:dyDescent="0.25">
      <c r="A715" s="16" t="s">
        <v>184</v>
      </c>
      <c r="B715" s="16" t="s">
        <v>248</v>
      </c>
      <c r="C715" s="16" t="s">
        <v>186</v>
      </c>
      <c r="D715" s="16" t="s">
        <v>187</v>
      </c>
      <c r="E715" s="16" t="s">
        <v>187</v>
      </c>
      <c r="F715" s="16" t="s">
        <v>201</v>
      </c>
      <c r="G715" s="16" t="s">
        <v>214</v>
      </c>
      <c r="H715" s="16" t="s">
        <v>190</v>
      </c>
      <c r="I715" s="16">
        <v>3.3722152192378563E-2</v>
      </c>
      <c r="J715" s="16">
        <v>1</v>
      </c>
      <c r="K715" s="21">
        <f t="shared" si="15"/>
        <v>33.722152192378566</v>
      </c>
    </row>
    <row r="716" spans="1:11" x14ac:dyDescent="0.25">
      <c r="A716" s="16" t="s">
        <v>184</v>
      </c>
      <c r="B716" s="16" t="s">
        <v>248</v>
      </c>
      <c r="C716" s="16" t="s">
        <v>186</v>
      </c>
      <c r="D716" s="16" t="s">
        <v>187</v>
      </c>
      <c r="E716" s="16" t="s">
        <v>187</v>
      </c>
      <c r="F716" s="16" t="s">
        <v>188</v>
      </c>
      <c r="G716" s="16" t="s">
        <v>188</v>
      </c>
      <c r="H716" s="16" t="s">
        <v>189</v>
      </c>
      <c r="I716" s="16">
        <v>17.809748995835225</v>
      </c>
      <c r="J716" s="16">
        <v>574</v>
      </c>
      <c r="K716" s="21">
        <f t="shared" si="15"/>
        <v>31.027437274974261</v>
      </c>
    </row>
    <row r="717" spans="1:11" x14ac:dyDescent="0.25">
      <c r="A717" s="16" t="s">
        <v>184</v>
      </c>
      <c r="B717" s="16" t="s">
        <v>248</v>
      </c>
      <c r="C717" s="16" t="s">
        <v>186</v>
      </c>
      <c r="D717" s="16" t="s">
        <v>187</v>
      </c>
      <c r="E717" s="16" t="s">
        <v>187</v>
      </c>
      <c r="F717" s="16" t="s">
        <v>202</v>
      </c>
      <c r="G717" s="16" t="s">
        <v>201</v>
      </c>
      <c r="H717" s="16" t="s">
        <v>190</v>
      </c>
      <c r="I717" s="16">
        <v>9.7609054308098062E-2</v>
      </c>
      <c r="J717" s="16">
        <v>2</v>
      </c>
      <c r="K717" s="21">
        <f t="shared" si="15"/>
        <v>48.804527154049033</v>
      </c>
    </row>
    <row r="718" spans="1:11" x14ac:dyDescent="0.25">
      <c r="A718" s="16" t="s">
        <v>184</v>
      </c>
      <c r="B718" s="16" t="s">
        <v>248</v>
      </c>
      <c r="C718" s="16" t="s">
        <v>186</v>
      </c>
      <c r="D718" s="16" t="s">
        <v>187</v>
      </c>
      <c r="E718" s="16" t="s">
        <v>187</v>
      </c>
      <c r="F718" s="16" t="s">
        <v>202</v>
      </c>
      <c r="G718" s="16" t="s">
        <v>202</v>
      </c>
      <c r="H718" s="16" t="s">
        <v>190</v>
      </c>
      <c r="I718" s="16">
        <v>6.1580871749066061E-2</v>
      </c>
      <c r="J718" s="16">
        <v>2</v>
      </c>
      <c r="K718" s="21">
        <f t="shared" si="15"/>
        <v>30.790435874533031</v>
      </c>
    </row>
    <row r="719" spans="1:11" x14ac:dyDescent="0.25">
      <c r="A719" s="16" t="s">
        <v>184</v>
      </c>
      <c r="B719" s="16" t="s">
        <v>248</v>
      </c>
      <c r="C719" s="16" t="s">
        <v>186</v>
      </c>
      <c r="D719" s="16" t="s">
        <v>187</v>
      </c>
      <c r="E719" s="16" t="s">
        <v>187</v>
      </c>
      <c r="F719" s="16" t="s">
        <v>214</v>
      </c>
      <c r="G719" s="16" t="s">
        <v>201</v>
      </c>
      <c r="H719" s="16" t="s">
        <v>190</v>
      </c>
      <c r="I719" s="16">
        <v>8.7887957042820875E-2</v>
      </c>
      <c r="J719" s="16">
        <v>2</v>
      </c>
      <c r="K719" s="21">
        <f t="shared" si="15"/>
        <v>43.943978521410436</v>
      </c>
    </row>
    <row r="720" spans="1:11" x14ac:dyDescent="0.25">
      <c r="A720" s="16" t="s">
        <v>184</v>
      </c>
      <c r="B720" s="16" t="s">
        <v>248</v>
      </c>
      <c r="C720" s="16" t="s">
        <v>186</v>
      </c>
      <c r="D720" s="16" t="s">
        <v>187</v>
      </c>
      <c r="E720" s="16" t="s">
        <v>187</v>
      </c>
      <c r="F720" s="16" t="s">
        <v>214</v>
      </c>
      <c r="G720" s="16" t="s">
        <v>214</v>
      </c>
      <c r="H720" s="16" t="s">
        <v>190</v>
      </c>
      <c r="I720" s="16">
        <v>0.10146765568172997</v>
      </c>
      <c r="J720" s="16">
        <v>3</v>
      </c>
      <c r="K720" s="21">
        <f t="shared" si="15"/>
        <v>33.822551893909989</v>
      </c>
    </row>
    <row r="721" spans="1:11" x14ac:dyDescent="0.25">
      <c r="A721" s="16" t="s">
        <v>184</v>
      </c>
      <c r="B721" s="16" t="s">
        <v>248</v>
      </c>
      <c r="C721" s="16" t="s">
        <v>191</v>
      </c>
      <c r="D721" s="16" t="s">
        <v>187</v>
      </c>
      <c r="E721" s="16" t="s">
        <v>187</v>
      </c>
      <c r="F721" s="16" t="s">
        <v>201</v>
      </c>
      <c r="G721" s="16" t="s">
        <v>201</v>
      </c>
      <c r="H721" s="16" t="s">
        <v>190</v>
      </c>
      <c r="I721" s="16">
        <v>17.225743800433012</v>
      </c>
      <c r="J721" s="16">
        <v>507</v>
      </c>
      <c r="K721" s="21">
        <f t="shared" si="15"/>
        <v>33.97582603635702</v>
      </c>
    </row>
    <row r="722" spans="1:11" x14ac:dyDescent="0.25">
      <c r="A722" s="16" t="s">
        <v>184</v>
      </c>
      <c r="B722" s="16" t="s">
        <v>248</v>
      </c>
      <c r="C722" s="16" t="s">
        <v>191</v>
      </c>
      <c r="D722" s="16" t="s">
        <v>187</v>
      </c>
      <c r="E722" s="16" t="s">
        <v>187</v>
      </c>
      <c r="F722" s="16" t="s">
        <v>201</v>
      </c>
      <c r="G722" s="16" t="s">
        <v>202</v>
      </c>
      <c r="H722" s="16" t="s">
        <v>190</v>
      </c>
      <c r="I722" s="16">
        <v>8.0988641905422737E-2</v>
      </c>
      <c r="J722" s="16">
        <v>2</v>
      </c>
      <c r="K722" s="21">
        <f t="shared" si="15"/>
        <v>40.494320952711369</v>
      </c>
    </row>
    <row r="723" spans="1:11" x14ac:dyDescent="0.25">
      <c r="A723" s="16" t="s">
        <v>184</v>
      </c>
      <c r="B723" s="16" t="s">
        <v>248</v>
      </c>
      <c r="C723" s="16" t="s">
        <v>191</v>
      </c>
      <c r="D723" s="16" t="s">
        <v>187</v>
      </c>
      <c r="E723" s="16" t="s">
        <v>187</v>
      </c>
      <c r="F723" s="16" t="s">
        <v>201</v>
      </c>
      <c r="G723" s="16" t="s">
        <v>214</v>
      </c>
      <c r="H723" s="16" t="s">
        <v>190</v>
      </c>
      <c r="I723" s="16">
        <v>0.20293283390714403</v>
      </c>
      <c r="J723" s="16">
        <v>7</v>
      </c>
      <c r="K723" s="21">
        <f t="shared" si="15"/>
        <v>28.99040484387772</v>
      </c>
    </row>
    <row r="724" spans="1:11" x14ac:dyDescent="0.25">
      <c r="A724" s="16" t="s">
        <v>184</v>
      </c>
      <c r="B724" s="16" t="s">
        <v>248</v>
      </c>
      <c r="C724" s="16" t="s">
        <v>191</v>
      </c>
      <c r="D724" s="16" t="s">
        <v>187</v>
      </c>
      <c r="E724" s="16" t="s">
        <v>187</v>
      </c>
      <c r="F724" s="16" t="s">
        <v>188</v>
      </c>
      <c r="G724" s="16" t="s">
        <v>188</v>
      </c>
      <c r="H724" s="16" t="s">
        <v>189</v>
      </c>
      <c r="I724" s="16">
        <v>127.47032095585378</v>
      </c>
      <c r="J724" s="16">
        <v>4096</v>
      </c>
      <c r="K724" s="21">
        <f t="shared" si="15"/>
        <v>31.120683827112739</v>
      </c>
    </row>
    <row r="725" spans="1:11" x14ac:dyDescent="0.25">
      <c r="A725" s="16" t="s">
        <v>184</v>
      </c>
      <c r="B725" s="16" t="s">
        <v>248</v>
      </c>
      <c r="C725" s="16" t="s">
        <v>191</v>
      </c>
      <c r="D725" s="16" t="s">
        <v>187</v>
      </c>
      <c r="E725" s="16" t="s">
        <v>187</v>
      </c>
      <c r="F725" s="16" t="s">
        <v>202</v>
      </c>
      <c r="G725" s="16" t="s">
        <v>201</v>
      </c>
      <c r="H725" s="16" t="s">
        <v>190</v>
      </c>
      <c r="I725" s="16">
        <v>0.11951088870116874</v>
      </c>
      <c r="J725" s="16">
        <v>4</v>
      </c>
      <c r="K725" s="21">
        <f t="shared" si="15"/>
        <v>29.877722175292185</v>
      </c>
    </row>
    <row r="726" spans="1:11" x14ac:dyDescent="0.25">
      <c r="A726" s="16" t="s">
        <v>184</v>
      </c>
      <c r="B726" s="16" t="s">
        <v>248</v>
      </c>
      <c r="C726" s="16" t="s">
        <v>191</v>
      </c>
      <c r="D726" s="16" t="s">
        <v>187</v>
      </c>
      <c r="E726" s="16" t="s">
        <v>187</v>
      </c>
      <c r="F726" s="16" t="s">
        <v>202</v>
      </c>
      <c r="G726" s="16" t="s">
        <v>202</v>
      </c>
      <c r="H726" s="16" t="s">
        <v>190</v>
      </c>
      <c r="I726" s="16">
        <v>2.5132738594808267E-2</v>
      </c>
      <c r="J726" s="16">
        <v>1</v>
      </c>
      <c r="K726" s="21">
        <f t="shared" si="15"/>
        <v>25.132738594808266</v>
      </c>
    </row>
    <row r="727" spans="1:11" x14ac:dyDescent="0.25">
      <c r="A727" s="16" t="s">
        <v>184</v>
      </c>
      <c r="B727" s="16" t="s">
        <v>248</v>
      </c>
      <c r="C727" s="16" t="s">
        <v>191</v>
      </c>
      <c r="D727" s="16" t="s">
        <v>187</v>
      </c>
      <c r="E727" s="16" t="s">
        <v>187</v>
      </c>
      <c r="F727" s="16" t="s">
        <v>214</v>
      </c>
      <c r="G727" s="16" t="s">
        <v>201</v>
      </c>
      <c r="H727" s="16" t="s">
        <v>190</v>
      </c>
      <c r="I727" s="16">
        <v>7.2432989338556561E-2</v>
      </c>
      <c r="J727" s="16">
        <v>2</v>
      </c>
      <c r="K727" s="21">
        <f t="shared" si="15"/>
        <v>36.216494669278283</v>
      </c>
    </row>
    <row r="728" spans="1:11" x14ac:dyDescent="0.25">
      <c r="A728" s="16" t="s">
        <v>184</v>
      </c>
      <c r="B728" s="16" t="s">
        <v>248</v>
      </c>
      <c r="C728" s="16" t="s">
        <v>191</v>
      </c>
      <c r="D728" s="16" t="s">
        <v>187</v>
      </c>
      <c r="E728" s="16" t="s">
        <v>187</v>
      </c>
      <c r="F728" s="16" t="s">
        <v>214</v>
      </c>
      <c r="G728" s="16" t="s">
        <v>214</v>
      </c>
      <c r="H728" s="16" t="s">
        <v>190</v>
      </c>
      <c r="I728" s="16">
        <v>0.24784931432170829</v>
      </c>
      <c r="J728" s="16">
        <v>4</v>
      </c>
      <c r="K728" s="21">
        <f t="shared" si="15"/>
        <v>61.962328580427069</v>
      </c>
    </row>
    <row r="729" spans="1:11" x14ac:dyDescent="0.25">
      <c r="A729" s="16" t="s">
        <v>184</v>
      </c>
      <c r="B729" s="16" t="s">
        <v>248</v>
      </c>
      <c r="C729" s="16" t="s">
        <v>193</v>
      </c>
      <c r="D729" s="16" t="s">
        <v>194</v>
      </c>
      <c r="E729" s="16" t="s">
        <v>192</v>
      </c>
      <c r="F729" s="17" t="s">
        <v>188</v>
      </c>
      <c r="G729" s="17" t="s">
        <v>188</v>
      </c>
      <c r="H729" s="16" t="s">
        <v>189</v>
      </c>
      <c r="I729" s="16">
        <v>42.798695430342512</v>
      </c>
      <c r="J729" s="16">
        <v>1687</v>
      </c>
      <c r="K729" s="21">
        <f t="shared" si="15"/>
        <v>25.369706834820693</v>
      </c>
    </row>
    <row r="730" spans="1:11" x14ac:dyDescent="0.25">
      <c r="A730" s="16" t="s">
        <v>184</v>
      </c>
      <c r="B730" s="16" t="s">
        <v>248</v>
      </c>
      <c r="C730" s="16" t="s">
        <v>195</v>
      </c>
      <c r="D730" s="16" t="s">
        <v>195</v>
      </c>
      <c r="E730" s="16" t="s">
        <v>192</v>
      </c>
      <c r="F730" s="16" t="s">
        <v>188</v>
      </c>
      <c r="G730" s="16" t="s">
        <v>188</v>
      </c>
      <c r="H730" s="16" t="s">
        <v>189</v>
      </c>
      <c r="I730" s="16">
        <v>0.23301514772326876</v>
      </c>
      <c r="J730" s="16">
        <v>7</v>
      </c>
      <c r="K730" s="21">
        <f t="shared" si="15"/>
        <v>33.287878246181251</v>
      </c>
    </row>
    <row r="731" spans="1:11" x14ac:dyDescent="0.25">
      <c r="A731" s="16" t="s">
        <v>184</v>
      </c>
      <c r="B731" s="16" t="s">
        <v>248</v>
      </c>
      <c r="C731" s="16" t="s">
        <v>196</v>
      </c>
      <c r="D731" s="16" t="s">
        <v>195</v>
      </c>
      <c r="E731" s="16" t="s">
        <v>192</v>
      </c>
      <c r="F731" s="16" t="s">
        <v>201</v>
      </c>
      <c r="G731" s="16" t="s">
        <v>201</v>
      </c>
      <c r="H731" s="16" t="s">
        <v>190</v>
      </c>
      <c r="I731" s="16">
        <v>3.2253970948906877E-2</v>
      </c>
      <c r="J731" s="16">
        <v>2</v>
      </c>
      <c r="K731" s="21">
        <f t="shared" si="15"/>
        <v>16.126985474453438</v>
      </c>
    </row>
    <row r="732" spans="1:11" x14ac:dyDescent="0.25">
      <c r="A732" s="16" t="s">
        <v>184</v>
      </c>
      <c r="B732" s="16" t="s">
        <v>248</v>
      </c>
      <c r="C732" s="16" t="s">
        <v>196</v>
      </c>
      <c r="D732" s="16" t="s">
        <v>195</v>
      </c>
      <c r="E732" s="16" t="s">
        <v>192</v>
      </c>
      <c r="F732" s="16" t="s">
        <v>188</v>
      </c>
      <c r="G732" s="16" t="s">
        <v>188</v>
      </c>
      <c r="H732" s="16" t="s">
        <v>189</v>
      </c>
      <c r="I732" s="16">
        <v>1.3826116511869444</v>
      </c>
      <c r="J732" s="16">
        <v>66</v>
      </c>
      <c r="K732" s="21">
        <f t="shared" si="15"/>
        <v>20.948661381620372</v>
      </c>
    </row>
    <row r="733" spans="1:11" x14ac:dyDescent="0.25">
      <c r="A733" s="16" t="s">
        <v>184</v>
      </c>
      <c r="B733" s="16" t="s">
        <v>248</v>
      </c>
      <c r="C733" s="16" t="s">
        <v>194</v>
      </c>
      <c r="D733" s="16" t="s">
        <v>194</v>
      </c>
      <c r="E733" s="16" t="s">
        <v>192</v>
      </c>
      <c r="F733" s="17" t="s">
        <v>188</v>
      </c>
      <c r="G733" s="17" t="s">
        <v>188</v>
      </c>
      <c r="H733" s="16" t="s">
        <v>189</v>
      </c>
      <c r="I733" s="16">
        <v>16.647480256648315</v>
      </c>
      <c r="J733" s="16">
        <v>999</v>
      </c>
      <c r="K733" s="21">
        <f t="shared" si="15"/>
        <v>16.664144401049363</v>
      </c>
    </row>
    <row r="734" spans="1:11" x14ac:dyDescent="0.25">
      <c r="A734" s="16" t="s">
        <v>184</v>
      </c>
      <c r="B734" s="16" t="s">
        <v>249</v>
      </c>
      <c r="C734" s="16" t="s">
        <v>186</v>
      </c>
      <c r="D734" s="16" t="s">
        <v>187</v>
      </c>
      <c r="E734" s="16" t="s">
        <v>187</v>
      </c>
      <c r="F734" s="16" t="s">
        <v>188</v>
      </c>
      <c r="G734" s="16" t="s">
        <v>188</v>
      </c>
      <c r="H734" s="16" t="s">
        <v>189</v>
      </c>
      <c r="I734" s="16">
        <v>5.2613963420691965</v>
      </c>
      <c r="J734" s="16">
        <v>191</v>
      </c>
      <c r="K734" s="21">
        <f t="shared" si="15"/>
        <v>27.54657770716857</v>
      </c>
    </row>
    <row r="735" spans="1:11" x14ac:dyDescent="0.25">
      <c r="A735" s="16" t="s">
        <v>184</v>
      </c>
      <c r="B735" s="16" t="s">
        <v>249</v>
      </c>
      <c r="C735" s="16" t="s">
        <v>191</v>
      </c>
      <c r="D735" s="16" t="s">
        <v>187</v>
      </c>
      <c r="E735" s="16" t="s">
        <v>187</v>
      </c>
      <c r="F735" s="16" t="s">
        <v>188</v>
      </c>
      <c r="G735" s="16" t="s">
        <v>188</v>
      </c>
      <c r="H735" s="16" t="s">
        <v>189</v>
      </c>
      <c r="I735" s="16">
        <v>65.933398310238672</v>
      </c>
      <c r="J735" s="16">
        <v>2484</v>
      </c>
      <c r="K735" s="21">
        <f t="shared" si="15"/>
        <v>26.543236034717662</v>
      </c>
    </row>
    <row r="736" spans="1:11" x14ac:dyDescent="0.25">
      <c r="A736" s="16" t="s">
        <v>184</v>
      </c>
      <c r="B736" s="16" t="s">
        <v>249</v>
      </c>
      <c r="C736" s="16" t="s">
        <v>193</v>
      </c>
      <c r="D736" s="16" t="s">
        <v>194</v>
      </c>
      <c r="E736" s="16" t="s">
        <v>192</v>
      </c>
      <c r="F736" s="17" t="s">
        <v>188</v>
      </c>
      <c r="G736" s="17" t="s">
        <v>188</v>
      </c>
      <c r="H736" s="16" t="s">
        <v>189</v>
      </c>
      <c r="I736" s="16">
        <v>34.4085353925513</v>
      </c>
      <c r="J736" s="16">
        <v>1568</v>
      </c>
      <c r="K736" s="21">
        <f t="shared" si="15"/>
        <v>21.944219000351595</v>
      </c>
    </row>
    <row r="737" spans="1:11" x14ac:dyDescent="0.25">
      <c r="A737" s="16" t="s">
        <v>184</v>
      </c>
      <c r="B737" s="16" t="s">
        <v>249</v>
      </c>
      <c r="C737" s="16" t="s">
        <v>195</v>
      </c>
      <c r="D737" s="16" t="s">
        <v>195</v>
      </c>
      <c r="E737" s="16" t="s">
        <v>192</v>
      </c>
      <c r="F737" s="16" t="s">
        <v>188</v>
      </c>
      <c r="G737" s="16" t="s">
        <v>188</v>
      </c>
      <c r="H737" s="16" t="s">
        <v>189</v>
      </c>
      <c r="I737" s="16">
        <v>9.699418788055103E-2</v>
      </c>
      <c r="J737" s="16">
        <v>10</v>
      </c>
      <c r="K737" s="21">
        <f t="shared" si="15"/>
        <v>9.6994187880551035</v>
      </c>
    </row>
    <row r="738" spans="1:11" x14ac:dyDescent="0.25">
      <c r="A738" s="16" t="s">
        <v>184</v>
      </c>
      <c r="B738" s="16" t="s">
        <v>249</v>
      </c>
      <c r="C738" s="16" t="s">
        <v>196</v>
      </c>
      <c r="D738" s="16" t="s">
        <v>195</v>
      </c>
      <c r="E738" s="16" t="s">
        <v>192</v>
      </c>
      <c r="F738" s="16" t="s">
        <v>188</v>
      </c>
      <c r="G738" s="16" t="s">
        <v>188</v>
      </c>
      <c r="H738" s="16" t="s">
        <v>189</v>
      </c>
      <c r="I738" s="16">
        <v>2.0180453658967346</v>
      </c>
      <c r="J738" s="16">
        <v>102</v>
      </c>
      <c r="K738" s="21">
        <f t="shared" si="15"/>
        <v>19.784758489183673</v>
      </c>
    </row>
    <row r="739" spans="1:11" x14ac:dyDescent="0.25">
      <c r="A739" s="16" t="s">
        <v>184</v>
      </c>
      <c r="B739" s="16" t="s">
        <v>249</v>
      </c>
      <c r="C739" s="16" t="s">
        <v>194</v>
      </c>
      <c r="D739" s="16" t="s">
        <v>194</v>
      </c>
      <c r="E739" s="16" t="s">
        <v>192</v>
      </c>
      <c r="F739" s="17" t="s">
        <v>188</v>
      </c>
      <c r="G739" s="17" t="s">
        <v>188</v>
      </c>
      <c r="H739" s="16" t="s">
        <v>189</v>
      </c>
      <c r="I739" s="16">
        <v>1.3701288723213019</v>
      </c>
      <c r="J739" s="16">
        <v>76</v>
      </c>
      <c r="K739" s="21">
        <f t="shared" si="15"/>
        <v>18.028011477911868</v>
      </c>
    </row>
    <row r="740" spans="1:11" x14ac:dyDescent="0.25">
      <c r="A740" s="16" t="s">
        <v>184</v>
      </c>
      <c r="B740" s="16" t="s">
        <v>250</v>
      </c>
      <c r="C740" s="16" t="s">
        <v>186</v>
      </c>
      <c r="D740" s="16" t="s">
        <v>187</v>
      </c>
      <c r="E740" s="16" t="s">
        <v>187</v>
      </c>
      <c r="F740" s="16" t="s">
        <v>201</v>
      </c>
      <c r="G740" s="16" t="s">
        <v>201</v>
      </c>
      <c r="H740" s="16" t="s">
        <v>190</v>
      </c>
      <c r="I740" s="16">
        <v>76.103372407434122</v>
      </c>
      <c r="J740" s="16">
        <v>1861</v>
      </c>
      <c r="K740" s="21">
        <f t="shared" si="15"/>
        <v>40.893805699857126</v>
      </c>
    </row>
    <row r="741" spans="1:11" x14ac:dyDescent="0.25">
      <c r="A741" s="16" t="s">
        <v>184</v>
      </c>
      <c r="B741" s="16" t="s">
        <v>250</v>
      </c>
      <c r="C741" s="16" t="s">
        <v>186</v>
      </c>
      <c r="D741" s="16" t="s">
        <v>187</v>
      </c>
      <c r="E741" s="16" t="s">
        <v>187</v>
      </c>
      <c r="F741" s="16" t="s">
        <v>201</v>
      </c>
      <c r="G741" s="16" t="s">
        <v>188</v>
      </c>
      <c r="H741" s="16" t="s">
        <v>189</v>
      </c>
      <c r="I741" s="16">
        <v>12.033992979607804</v>
      </c>
      <c r="J741" s="16">
        <v>318</v>
      </c>
      <c r="K741" s="21">
        <f t="shared" si="15"/>
        <v>37.84274521889246</v>
      </c>
    </row>
    <row r="742" spans="1:11" x14ac:dyDescent="0.25">
      <c r="A742" s="16" t="s">
        <v>184</v>
      </c>
      <c r="B742" s="16" t="s">
        <v>250</v>
      </c>
      <c r="C742" s="16" t="s">
        <v>186</v>
      </c>
      <c r="D742" s="16" t="s">
        <v>187</v>
      </c>
      <c r="E742" s="16" t="s">
        <v>187</v>
      </c>
      <c r="F742" s="16" t="s">
        <v>201</v>
      </c>
      <c r="G742" s="16" t="s">
        <v>202</v>
      </c>
      <c r="H742" s="16" t="s">
        <v>190</v>
      </c>
      <c r="I742" s="16">
        <v>3.9216290115844132</v>
      </c>
      <c r="J742" s="16">
        <v>66</v>
      </c>
      <c r="K742" s="21">
        <f t="shared" si="15"/>
        <v>59.418621387642624</v>
      </c>
    </row>
    <row r="743" spans="1:11" x14ac:dyDescent="0.25">
      <c r="A743" s="16" t="s">
        <v>184</v>
      </c>
      <c r="B743" s="16" t="s">
        <v>250</v>
      </c>
      <c r="C743" s="16" t="s">
        <v>186</v>
      </c>
      <c r="D743" s="16" t="s">
        <v>187</v>
      </c>
      <c r="E743" s="16" t="s">
        <v>187</v>
      </c>
      <c r="F743" s="16" t="s">
        <v>201</v>
      </c>
      <c r="G743" s="16" t="s">
        <v>214</v>
      </c>
      <c r="H743" s="16" t="s">
        <v>190</v>
      </c>
      <c r="I743" s="16">
        <v>0.88170424683004833</v>
      </c>
      <c r="J743" s="16">
        <v>16</v>
      </c>
      <c r="K743" s="21">
        <f t="shared" si="15"/>
        <v>55.106515426878019</v>
      </c>
    </row>
    <row r="744" spans="1:11" x14ac:dyDescent="0.25">
      <c r="A744" s="16" t="s">
        <v>184</v>
      </c>
      <c r="B744" s="16" t="s">
        <v>250</v>
      </c>
      <c r="C744" s="16" t="s">
        <v>186</v>
      </c>
      <c r="D744" s="16" t="s">
        <v>187</v>
      </c>
      <c r="E744" s="16" t="s">
        <v>187</v>
      </c>
      <c r="F744" s="16" t="s">
        <v>201</v>
      </c>
      <c r="G744" s="16" t="s">
        <v>213</v>
      </c>
      <c r="H744" s="16" t="s">
        <v>190</v>
      </c>
      <c r="I744" s="16">
        <v>0.96359270278673648</v>
      </c>
      <c r="J744" s="16">
        <v>14</v>
      </c>
      <c r="K744" s="21">
        <f t="shared" si="15"/>
        <v>68.828050199052612</v>
      </c>
    </row>
    <row r="745" spans="1:11" x14ac:dyDescent="0.25">
      <c r="A745" s="16" t="s">
        <v>184</v>
      </c>
      <c r="B745" s="16" t="s">
        <v>250</v>
      </c>
      <c r="C745" s="16" t="s">
        <v>186</v>
      </c>
      <c r="D745" s="16" t="s">
        <v>187</v>
      </c>
      <c r="E745" s="16" t="s">
        <v>187</v>
      </c>
      <c r="F745" s="16" t="s">
        <v>188</v>
      </c>
      <c r="G745" s="16" t="s">
        <v>201</v>
      </c>
      <c r="H745" s="16" t="s">
        <v>190</v>
      </c>
      <c r="I745" s="16">
        <v>13.607805921514155</v>
      </c>
      <c r="J745" s="16">
        <v>366</v>
      </c>
      <c r="K745" s="21">
        <f t="shared" si="15"/>
        <v>37.17979759976545</v>
      </c>
    </row>
    <row r="746" spans="1:11" x14ac:dyDescent="0.25">
      <c r="A746" s="16" t="s">
        <v>184</v>
      </c>
      <c r="B746" s="16" t="s">
        <v>250</v>
      </c>
      <c r="C746" s="16" t="s">
        <v>186</v>
      </c>
      <c r="D746" s="16" t="s">
        <v>187</v>
      </c>
      <c r="E746" s="16" t="s">
        <v>187</v>
      </c>
      <c r="F746" s="16" t="s">
        <v>188</v>
      </c>
      <c r="G746" s="16" t="s">
        <v>188</v>
      </c>
      <c r="H746" s="16" t="s">
        <v>189</v>
      </c>
      <c r="I746" s="16">
        <v>160.62289423053122</v>
      </c>
      <c r="J746" s="16">
        <v>4502</v>
      </c>
      <c r="K746" s="21">
        <f t="shared" si="15"/>
        <v>35.678119553649758</v>
      </c>
    </row>
    <row r="747" spans="1:11" x14ac:dyDescent="0.25">
      <c r="A747" s="16" t="s">
        <v>184</v>
      </c>
      <c r="B747" s="16" t="s">
        <v>250</v>
      </c>
      <c r="C747" s="16" t="s">
        <v>186</v>
      </c>
      <c r="D747" s="16" t="s">
        <v>187</v>
      </c>
      <c r="E747" s="16" t="s">
        <v>187</v>
      </c>
      <c r="F747" s="16" t="s">
        <v>188</v>
      </c>
      <c r="G747" s="16" t="s">
        <v>214</v>
      </c>
      <c r="H747" s="16" t="s">
        <v>190</v>
      </c>
      <c r="I747" s="16">
        <v>7.5595195191353229E-2</v>
      </c>
      <c r="J747" s="16">
        <v>1</v>
      </c>
      <c r="K747" s="21">
        <f t="shared" si="15"/>
        <v>75.595195191353227</v>
      </c>
    </row>
    <row r="748" spans="1:11" x14ac:dyDescent="0.25">
      <c r="A748" s="16" t="s">
        <v>184</v>
      </c>
      <c r="B748" s="16" t="s">
        <v>250</v>
      </c>
      <c r="C748" s="16" t="s">
        <v>186</v>
      </c>
      <c r="D748" s="16" t="s">
        <v>187</v>
      </c>
      <c r="E748" s="16" t="s">
        <v>187</v>
      </c>
      <c r="F748" s="16" t="s">
        <v>188</v>
      </c>
      <c r="G748" s="16" t="s">
        <v>213</v>
      </c>
      <c r="H748" s="16" t="s">
        <v>190</v>
      </c>
      <c r="I748" s="16">
        <v>7.9562943522494226E-2</v>
      </c>
      <c r="J748" s="16">
        <v>2</v>
      </c>
      <c r="K748" s="21">
        <f t="shared" si="15"/>
        <v>39.781471761247111</v>
      </c>
    </row>
    <row r="749" spans="1:11" x14ac:dyDescent="0.25">
      <c r="A749" s="16" t="s">
        <v>184</v>
      </c>
      <c r="B749" s="16" t="s">
        <v>250</v>
      </c>
      <c r="C749" s="16" t="s">
        <v>186</v>
      </c>
      <c r="D749" s="16" t="s">
        <v>187</v>
      </c>
      <c r="E749" s="16" t="s">
        <v>187</v>
      </c>
      <c r="F749" s="16" t="s">
        <v>202</v>
      </c>
      <c r="G749" s="16" t="s">
        <v>201</v>
      </c>
      <c r="H749" s="16" t="s">
        <v>190</v>
      </c>
      <c r="I749" s="16">
        <v>1.4261874961874585</v>
      </c>
      <c r="J749" s="16">
        <v>26</v>
      </c>
      <c r="K749" s="21">
        <f t="shared" si="15"/>
        <v>54.853365237979169</v>
      </c>
    </row>
    <row r="750" spans="1:11" x14ac:dyDescent="0.25">
      <c r="A750" s="16" t="s">
        <v>184</v>
      </c>
      <c r="B750" s="16" t="s">
        <v>250</v>
      </c>
      <c r="C750" s="16" t="s">
        <v>186</v>
      </c>
      <c r="D750" s="16" t="s">
        <v>187</v>
      </c>
      <c r="E750" s="16" t="s">
        <v>187</v>
      </c>
      <c r="F750" s="16" t="s">
        <v>202</v>
      </c>
      <c r="G750" s="16" t="s">
        <v>188</v>
      </c>
      <c r="H750" s="16" t="s">
        <v>189</v>
      </c>
      <c r="I750" s="16">
        <v>7.2524426343453477E-2</v>
      </c>
      <c r="J750" s="16">
        <v>1</v>
      </c>
      <c r="K750" s="21">
        <f t="shared" si="15"/>
        <v>72.52442634345347</v>
      </c>
    </row>
    <row r="751" spans="1:11" x14ac:dyDescent="0.25">
      <c r="A751" s="16" t="s">
        <v>184</v>
      </c>
      <c r="B751" s="16" t="s">
        <v>250</v>
      </c>
      <c r="C751" s="16" t="s">
        <v>186</v>
      </c>
      <c r="D751" s="16" t="s">
        <v>187</v>
      </c>
      <c r="E751" s="16" t="s">
        <v>187</v>
      </c>
      <c r="F751" s="16" t="s">
        <v>202</v>
      </c>
      <c r="G751" s="16" t="s">
        <v>202</v>
      </c>
      <c r="H751" s="16" t="s">
        <v>190</v>
      </c>
      <c r="I751" s="16">
        <v>1.7612781787816403</v>
      </c>
      <c r="J751" s="16">
        <v>33</v>
      </c>
      <c r="K751" s="21">
        <f t="shared" si="15"/>
        <v>53.372066023686067</v>
      </c>
    </row>
    <row r="752" spans="1:11" x14ac:dyDescent="0.25">
      <c r="A752" s="16" t="s">
        <v>184</v>
      </c>
      <c r="B752" s="16" t="s">
        <v>250</v>
      </c>
      <c r="C752" s="16" t="s">
        <v>186</v>
      </c>
      <c r="D752" s="16" t="s">
        <v>187</v>
      </c>
      <c r="E752" s="16" t="s">
        <v>187</v>
      </c>
      <c r="F752" s="16" t="s">
        <v>214</v>
      </c>
      <c r="G752" s="16" t="s">
        <v>201</v>
      </c>
      <c r="H752" s="16" t="s">
        <v>190</v>
      </c>
      <c r="I752" s="16">
        <v>2.4815064888088778</v>
      </c>
      <c r="J752" s="16">
        <v>46</v>
      </c>
      <c r="K752" s="21">
        <f t="shared" si="15"/>
        <v>53.945793234975611</v>
      </c>
    </row>
    <row r="753" spans="1:11" x14ac:dyDescent="0.25">
      <c r="A753" s="16" t="s">
        <v>184</v>
      </c>
      <c r="B753" s="16" t="s">
        <v>250</v>
      </c>
      <c r="C753" s="16" t="s">
        <v>186</v>
      </c>
      <c r="D753" s="16" t="s">
        <v>187</v>
      </c>
      <c r="E753" s="16" t="s">
        <v>187</v>
      </c>
      <c r="F753" s="16" t="s">
        <v>214</v>
      </c>
      <c r="G753" s="16" t="s">
        <v>188</v>
      </c>
      <c r="H753" s="16" t="s">
        <v>189</v>
      </c>
      <c r="I753" s="16">
        <v>0.20497371534774583</v>
      </c>
      <c r="J753" s="16">
        <v>4</v>
      </c>
      <c r="K753" s="21">
        <f t="shared" si="15"/>
        <v>51.243428836936459</v>
      </c>
    </row>
    <row r="754" spans="1:11" x14ac:dyDescent="0.25">
      <c r="A754" s="16" t="s">
        <v>184</v>
      </c>
      <c r="B754" s="16" t="s">
        <v>250</v>
      </c>
      <c r="C754" s="16" t="s">
        <v>186</v>
      </c>
      <c r="D754" s="16" t="s">
        <v>187</v>
      </c>
      <c r="E754" s="16" t="s">
        <v>187</v>
      </c>
      <c r="F754" s="16" t="s">
        <v>214</v>
      </c>
      <c r="G754" s="16" t="s">
        <v>202</v>
      </c>
      <c r="H754" s="16" t="s">
        <v>190</v>
      </c>
      <c r="I754" s="16">
        <v>0.74269204160886937</v>
      </c>
      <c r="J754" s="16">
        <v>14</v>
      </c>
      <c r="K754" s="21">
        <f t="shared" si="15"/>
        <v>53.04943154349067</v>
      </c>
    </row>
    <row r="755" spans="1:11" x14ac:dyDescent="0.25">
      <c r="A755" s="16" t="s">
        <v>184</v>
      </c>
      <c r="B755" s="16" t="s">
        <v>250</v>
      </c>
      <c r="C755" s="16" t="s">
        <v>186</v>
      </c>
      <c r="D755" s="16" t="s">
        <v>187</v>
      </c>
      <c r="E755" s="16" t="s">
        <v>187</v>
      </c>
      <c r="F755" s="16" t="s">
        <v>214</v>
      </c>
      <c r="G755" s="16" t="s">
        <v>214</v>
      </c>
      <c r="H755" s="16" t="s">
        <v>190</v>
      </c>
      <c r="I755" s="16">
        <v>0.20849587895196828</v>
      </c>
      <c r="J755" s="16">
        <v>4</v>
      </c>
      <c r="K755" s="21">
        <f t="shared" si="15"/>
        <v>52.12396973799207</v>
      </c>
    </row>
    <row r="756" spans="1:11" x14ac:dyDescent="0.25">
      <c r="A756" s="16" t="s">
        <v>184</v>
      </c>
      <c r="B756" s="16" t="s">
        <v>250</v>
      </c>
      <c r="C756" s="16" t="s">
        <v>186</v>
      </c>
      <c r="D756" s="16" t="s">
        <v>187</v>
      </c>
      <c r="E756" s="16" t="s">
        <v>187</v>
      </c>
      <c r="F756" s="16" t="s">
        <v>214</v>
      </c>
      <c r="G756" s="16" t="s">
        <v>213</v>
      </c>
      <c r="H756" s="16" t="s">
        <v>190</v>
      </c>
      <c r="I756" s="16">
        <v>0.26540901694940122</v>
      </c>
      <c r="J756" s="16">
        <v>5</v>
      </c>
      <c r="K756" s="21">
        <f t="shared" si="15"/>
        <v>53.081803389880243</v>
      </c>
    </row>
    <row r="757" spans="1:11" x14ac:dyDescent="0.25">
      <c r="A757" s="16" t="s">
        <v>184</v>
      </c>
      <c r="B757" s="16" t="s">
        <v>250</v>
      </c>
      <c r="C757" s="16" t="s">
        <v>191</v>
      </c>
      <c r="D757" s="16" t="s">
        <v>187</v>
      </c>
      <c r="E757" s="16" t="s">
        <v>187</v>
      </c>
      <c r="F757" s="16" t="s">
        <v>201</v>
      </c>
      <c r="G757" s="16" t="s">
        <v>201</v>
      </c>
      <c r="H757" s="16" t="s">
        <v>190</v>
      </c>
      <c r="I757" s="16">
        <v>66.472247969967981</v>
      </c>
      <c r="J757" s="16">
        <v>1488</v>
      </c>
      <c r="K757" s="21">
        <f t="shared" si="15"/>
        <v>44.67220965723655</v>
      </c>
    </row>
    <row r="758" spans="1:11" x14ac:dyDescent="0.25">
      <c r="A758" s="16" t="s">
        <v>184</v>
      </c>
      <c r="B758" s="16" t="s">
        <v>250</v>
      </c>
      <c r="C758" s="16" t="s">
        <v>191</v>
      </c>
      <c r="D758" s="16" t="s">
        <v>187</v>
      </c>
      <c r="E758" s="16" t="s">
        <v>187</v>
      </c>
      <c r="F758" s="16" t="s">
        <v>201</v>
      </c>
      <c r="G758" s="16" t="s">
        <v>188</v>
      </c>
      <c r="H758" s="16" t="s">
        <v>189</v>
      </c>
      <c r="I758" s="16">
        <v>8.7599501535699069</v>
      </c>
      <c r="J758" s="16">
        <v>232</v>
      </c>
      <c r="K758" s="21">
        <f t="shared" si="15"/>
        <v>37.758405834353049</v>
      </c>
    </row>
    <row r="759" spans="1:11" x14ac:dyDescent="0.25">
      <c r="A759" s="16" t="s">
        <v>184</v>
      </c>
      <c r="B759" s="16" t="s">
        <v>250</v>
      </c>
      <c r="C759" s="16" t="s">
        <v>191</v>
      </c>
      <c r="D759" s="16" t="s">
        <v>187</v>
      </c>
      <c r="E759" s="16" t="s">
        <v>187</v>
      </c>
      <c r="F759" s="16" t="s">
        <v>201</v>
      </c>
      <c r="G759" s="16" t="s">
        <v>202</v>
      </c>
      <c r="H759" s="16" t="s">
        <v>190</v>
      </c>
      <c r="I759" s="16">
        <v>7.2191381312027554</v>
      </c>
      <c r="J759" s="16">
        <v>145</v>
      </c>
      <c r="K759" s="21">
        <f t="shared" si="15"/>
        <v>49.787159525536246</v>
      </c>
    </row>
    <row r="760" spans="1:11" x14ac:dyDescent="0.25">
      <c r="A760" s="16" t="s">
        <v>184</v>
      </c>
      <c r="B760" s="16" t="s">
        <v>250</v>
      </c>
      <c r="C760" s="16" t="s">
        <v>191</v>
      </c>
      <c r="D760" s="16" t="s">
        <v>187</v>
      </c>
      <c r="E760" s="16" t="s">
        <v>187</v>
      </c>
      <c r="F760" s="16" t="s">
        <v>201</v>
      </c>
      <c r="G760" s="16" t="s">
        <v>214</v>
      </c>
      <c r="H760" s="16" t="s">
        <v>190</v>
      </c>
      <c r="I760" s="16">
        <v>0.80698245375572908</v>
      </c>
      <c r="J760" s="16">
        <v>16</v>
      </c>
      <c r="K760" s="21">
        <f t="shared" si="15"/>
        <v>50.43640335973307</v>
      </c>
    </row>
    <row r="761" spans="1:11" x14ac:dyDescent="0.25">
      <c r="A761" s="16" t="s">
        <v>184</v>
      </c>
      <c r="B761" s="16" t="s">
        <v>250</v>
      </c>
      <c r="C761" s="16" t="s">
        <v>191</v>
      </c>
      <c r="D761" s="16" t="s">
        <v>187</v>
      </c>
      <c r="E761" s="16" t="s">
        <v>187</v>
      </c>
      <c r="F761" s="16" t="s">
        <v>201</v>
      </c>
      <c r="G761" s="16" t="s">
        <v>213</v>
      </c>
      <c r="H761" s="16" t="s">
        <v>190</v>
      </c>
      <c r="I761" s="16">
        <v>0.51553896898994955</v>
      </c>
      <c r="J761" s="16">
        <v>10</v>
      </c>
      <c r="K761" s="21">
        <f t="shared" si="15"/>
        <v>51.553896898994957</v>
      </c>
    </row>
    <row r="762" spans="1:11" x14ac:dyDescent="0.25">
      <c r="A762" s="16" t="s">
        <v>184</v>
      </c>
      <c r="B762" s="16" t="s">
        <v>250</v>
      </c>
      <c r="C762" s="16" t="s">
        <v>191</v>
      </c>
      <c r="D762" s="16" t="s">
        <v>187</v>
      </c>
      <c r="E762" s="16" t="s">
        <v>187</v>
      </c>
      <c r="F762" s="16" t="s">
        <v>188</v>
      </c>
      <c r="G762" s="16" t="s">
        <v>201</v>
      </c>
      <c r="H762" s="16" t="s">
        <v>190</v>
      </c>
      <c r="I762" s="16">
        <v>8.6450372891097942</v>
      </c>
      <c r="J762" s="16">
        <v>205</v>
      </c>
      <c r="K762" s="21">
        <f t="shared" si="15"/>
        <v>42.170913605413631</v>
      </c>
    </row>
    <row r="763" spans="1:11" x14ac:dyDescent="0.25">
      <c r="A763" s="16" t="s">
        <v>184</v>
      </c>
      <c r="B763" s="16" t="s">
        <v>250</v>
      </c>
      <c r="C763" s="16" t="s">
        <v>191</v>
      </c>
      <c r="D763" s="16" t="s">
        <v>187</v>
      </c>
      <c r="E763" s="16" t="s">
        <v>187</v>
      </c>
      <c r="F763" s="16" t="s">
        <v>188</v>
      </c>
      <c r="G763" s="16" t="s">
        <v>188</v>
      </c>
      <c r="H763" s="16" t="s">
        <v>189</v>
      </c>
      <c r="I763" s="16">
        <v>167.33725271424731</v>
      </c>
      <c r="J763" s="16">
        <v>5182</v>
      </c>
      <c r="K763" s="21">
        <f t="shared" si="15"/>
        <v>32.292020979206356</v>
      </c>
    </row>
    <row r="764" spans="1:11" x14ac:dyDescent="0.25">
      <c r="A764" s="16" t="s">
        <v>184</v>
      </c>
      <c r="B764" s="16" t="s">
        <v>250</v>
      </c>
      <c r="C764" s="16" t="s">
        <v>191</v>
      </c>
      <c r="D764" s="16" t="s">
        <v>187</v>
      </c>
      <c r="E764" s="16" t="s">
        <v>187</v>
      </c>
      <c r="F764" s="16" t="s">
        <v>188</v>
      </c>
      <c r="G764" s="16" t="s">
        <v>202</v>
      </c>
      <c r="H764" s="16" t="s">
        <v>190</v>
      </c>
      <c r="I764" s="16">
        <v>0.23865188088466893</v>
      </c>
      <c r="J764" s="16">
        <v>3</v>
      </c>
      <c r="K764" s="21">
        <f t="shared" si="15"/>
        <v>79.550626961556304</v>
      </c>
    </row>
    <row r="765" spans="1:11" x14ac:dyDescent="0.25">
      <c r="A765" s="16" t="s">
        <v>184</v>
      </c>
      <c r="B765" s="16" t="s">
        <v>250</v>
      </c>
      <c r="C765" s="16" t="s">
        <v>191</v>
      </c>
      <c r="D765" s="16" t="s">
        <v>187</v>
      </c>
      <c r="E765" s="16" t="s">
        <v>187</v>
      </c>
      <c r="F765" s="16" t="s">
        <v>188</v>
      </c>
      <c r="G765" s="16" t="s">
        <v>214</v>
      </c>
      <c r="H765" s="16" t="s">
        <v>190</v>
      </c>
      <c r="I765" s="16">
        <v>0.10063134265353697</v>
      </c>
      <c r="J765" s="16">
        <v>2</v>
      </c>
      <c r="K765" s="21">
        <f t="shared" si="15"/>
        <v>50.315671326768488</v>
      </c>
    </row>
    <row r="766" spans="1:11" x14ac:dyDescent="0.25">
      <c r="A766" s="16" t="s">
        <v>184</v>
      </c>
      <c r="B766" s="16" t="s">
        <v>250</v>
      </c>
      <c r="C766" s="16" t="s">
        <v>191</v>
      </c>
      <c r="D766" s="16" t="s">
        <v>187</v>
      </c>
      <c r="E766" s="16" t="s">
        <v>187</v>
      </c>
      <c r="F766" s="16" t="s">
        <v>202</v>
      </c>
      <c r="G766" s="16" t="s">
        <v>201</v>
      </c>
      <c r="H766" s="16" t="s">
        <v>190</v>
      </c>
      <c r="I766" s="16">
        <v>1.5158424429974744</v>
      </c>
      <c r="J766" s="16">
        <v>30</v>
      </c>
      <c r="K766" s="21">
        <f t="shared" si="15"/>
        <v>50.528081433249149</v>
      </c>
    </row>
    <row r="767" spans="1:11" x14ac:dyDescent="0.25">
      <c r="A767" s="16" t="s">
        <v>184</v>
      </c>
      <c r="B767" s="16" t="s">
        <v>250</v>
      </c>
      <c r="C767" s="16" t="s">
        <v>191</v>
      </c>
      <c r="D767" s="16" t="s">
        <v>187</v>
      </c>
      <c r="E767" s="16" t="s">
        <v>187</v>
      </c>
      <c r="F767" s="16" t="s">
        <v>202</v>
      </c>
      <c r="G767" s="16" t="s">
        <v>188</v>
      </c>
      <c r="H767" s="16" t="s">
        <v>189</v>
      </c>
      <c r="I767" s="16">
        <v>0.20337189030943936</v>
      </c>
      <c r="J767" s="16">
        <v>3</v>
      </c>
      <c r="K767" s="21">
        <f t="shared" si="15"/>
        <v>67.790630103146455</v>
      </c>
    </row>
    <row r="768" spans="1:11" x14ac:dyDescent="0.25">
      <c r="A768" s="16" t="s">
        <v>184</v>
      </c>
      <c r="B768" s="16" t="s">
        <v>250</v>
      </c>
      <c r="C768" s="16" t="s">
        <v>191</v>
      </c>
      <c r="D768" s="16" t="s">
        <v>187</v>
      </c>
      <c r="E768" s="16" t="s">
        <v>187</v>
      </c>
      <c r="F768" s="16" t="s">
        <v>202</v>
      </c>
      <c r="G768" s="16" t="s">
        <v>202</v>
      </c>
      <c r="H768" s="16" t="s">
        <v>190</v>
      </c>
      <c r="I768" s="16">
        <v>2.0541948677719457</v>
      </c>
      <c r="J768" s="16">
        <v>42</v>
      </c>
      <c r="K768" s="21">
        <f t="shared" si="15"/>
        <v>48.909401613617753</v>
      </c>
    </row>
    <row r="769" spans="1:11" x14ac:dyDescent="0.25">
      <c r="A769" s="16" t="s">
        <v>184</v>
      </c>
      <c r="B769" s="16" t="s">
        <v>250</v>
      </c>
      <c r="C769" s="16" t="s">
        <v>191</v>
      </c>
      <c r="D769" s="16" t="s">
        <v>187</v>
      </c>
      <c r="E769" s="16" t="s">
        <v>187</v>
      </c>
      <c r="F769" s="16" t="s">
        <v>202</v>
      </c>
      <c r="G769" s="16" t="s">
        <v>214</v>
      </c>
      <c r="H769" s="16" t="s">
        <v>190</v>
      </c>
      <c r="I769" s="16">
        <v>0.14863444422986072</v>
      </c>
      <c r="J769" s="16">
        <v>3</v>
      </c>
      <c r="K769" s="21">
        <f t="shared" si="15"/>
        <v>49.544814743286906</v>
      </c>
    </row>
    <row r="770" spans="1:11" x14ac:dyDescent="0.25">
      <c r="A770" s="16" t="s">
        <v>184</v>
      </c>
      <c r="B770" s="16" t="s">
        <v>250</v>
      </c>
      <c r="C770" s="16" t="s">
        <v>191</v>
      </c>
      <c r="D770" s="16" t="s">
        <v>187</v>
      </c>
      <c r="E770" s="16" t="s">
        <v>187</v>
      </c>
      <c r="F770" s="16" t="s">
        <v>214</v>
      </c>
      <c r="G770" s="16" t="s">
        <v>201</v>
      </c>
      <c r="H770" s="16" t="s">
        <v>190</v>
      </c>
      <c r="I770" s="16">
        <v>4.1122582132001364</v>
      </c>
      <c r="J770" s="16">
        <v>69</v>
      </c>
      <c r="K770" s="21">
        <f t="shared" si="15"/>
        <v>59.597945118842553</v>
      </c>
    </row>
    <row r="771" spans="1:11" x14ac:dyDescent="0.25">
      <c r="A771" s="16" t="s">
        <v>184</v>
      </c>
      <c r="B771" s="16" t="s">
        <v>250</v>
      </c>
      <c r="C771" s="16" t="s">
        <v>191</v>
      </c>
      <c r="D771" s="16" t="s">
        <v>187</v>
      </c>
      <c r="E771" s="16" t="s">
        <v>187</v>
      </c>
      <c r="F771" s="16" t="s">
        <v>214</v>
      </c>
      <c r="G771" s="16" t="s">
        <v>188</v>
      </c>
      <c r="H771" s="16" t="s">
        <v>189</v>
      </c>
      <c r="I771" s="16">
        <v>0.57401435049325944</v>
      </c>
      <c r="J771" s="16">
        <v>13</v>
      </c>
      <c r="K771" s="21">
        <f t="shared" si="15"/>
        <v>44.154950037943038</v>
      </c>
    </row>
    <row r="772" spans="1:11" x14ac:dyDescent="0.25">
      <c r="A772" s="16" t="s">
        <v>184</v>
      </c>
      <c r="B772" s="16" t="s">
        <v>250</v>
      </c>
      <c r="C772" s="16" t="s">
        <v>191</v>
      </c>
      <c r="D772" s="16" t="s">
        <v>187</v>
      </c>
      <c r="E772" s="16" t="s">
        <v>187</v>
      </c>
      <c r="F772" s="16" t="s">
        <v>214</v>
      </c>
      <c r="G772" s="16" t="s">
        <v>202</v>
      </c>
      <c r="H772" s="16" t="s">
        <v>190</v>
      </c>
      <c r="I772" s="16">
        <v>1.0991703164376301</v>
      </c>
      <c r="J772" s="16">
        <v>18</v>
      </c>
      <c r="K772" s="21">
        <f t="shared" si="15"/>
        <v>61.065017579868339</v>
      </c>
    </row>
    <row r="773" spans="1:11" x14ac:dyDescent="0.25">
      <c r="A773" s="16" t="s">
        <v>184</v>
      </c>
      <c r="B773" s="16" t="s">
        <v>250</v>
      </c>
      <c r="C773" s="16" t="s">
        <v>191</v>
      </c>
      <c r="D773" s="16" t="s">
        <v>187</v>
      </c>
      <c r="E773" s="16" t="s">
        <v>187</v>
      </c>
      <c r="F773" s="16" t="s">
        <v>214</v>
      </c>
      <c r="G773" s="16" t="s">
        <v>214</v>
      </c>
      <c r="H773" s="16" t="s">
        <v>190</v>
      </c>
      <c r="I773" s="16">
        <v>1.5847482407184939</v>
      </c>
      <c r="J773" s="16">
        <v>22</v>
      </c>
      <c r="K773" s="21">
        <f t="shared" si="15"/>
        <v>72.034010941749713</v>
      </c>
    </row>
    <row r="774" spans="1:11" x14ac:dyDescent="0.25">
      <c r="A774" s="16" t="s">
        <v>184</v>
      </c>
      <c r="B774" s="16" t="s">
        <v>250</v>
      </c>
      <c r="C774" s="16" t="s">
        <v>191</v>
      </c>
      <c r="D774" s="16" t="s">
        <v>187</v>
      </c>
      <c r="E774" s="16" t="s">
        <v>187</v>
      </c>
      <c r="F774" s="16" t="s">
        <v>214</v>
      </c>
      <c r="G774" s="16" t="s">
        <v>213</v>
      </c>
      <c r="H774" s="16" t="s">
        <v>190</v>
      </c>
      <c r="I774" s="16">
        <v>2.2684175185428267E-2</v>
      </c>
      <c r="J774" s="16">
        <v>1</v>
      </c>
      <c r="K774" s="21">
        <f t="shared" si="15"/>
        <v>22.684175185428266</v>
      </c>
    </row>
    <row r="775" spans="1:11" x14ac:dyDescent="0.25">
      <c r="A775" s="16" t="s">
        <v>184</v>
      </c>
      <c r="B775" s="16" t="s">
        <v>250</v>
      </c>
      <c r="C775" s="16" t="s">
        <v>193</v>
      </c>
      <c r="D775" s="16" t="s">
        <v>194</v>
      </c>
      <c r="E775" s="16" t="s">
        <v>192</v>
      </c>
      <c r="F775" s="17" t="s">
        <v>188</v>
      </c>
      <c r="G775" s="17" t="s">
        <v>188</v>
      </c>
      <c r="H775" s="16" t="s">
        <v>189</v>
      </c>
      <c r="I775" s="16">
        <v>219.41026936204071</v>
      </c>
      <c r="J775" s="16">
        <v>7129</v>
      </c>
      <c r="K775" s="21">
        <f t="shared" ref="K775:K790" si="16">I775/J775*1000</f>
        <v>30.777145372708755</v>
      </c>
    </row>
    <row r="776" spans="1:11" x14ac:dyDescent="0.25">
      <c r="A776" s="16" t="s">
        <v>184</v>
      </c>
      <c r="B776" s="16" t="s">
        <v>250</v>
      </c>
      <c r="C776" s="16" t="s">
        <v>195</v>
      </c>
      <c r="D776" s="16" t="s">
        <v>195</v>
      </c>
      <c r="E776" s="16" t="s">
        <v>192</v>
      </c>
      <c r="F776" s="16" t="s">
        <v>201</v>
      </c>
      <c r="G776" s="16" t="s">
        <v>201</v>
      </c>
      <c r="H776" s="16" t="s">
        <v>190</v>
      </c>
      <c r="I776" s="16">
        <v>0.195532817661421</v>
      </c>
      <c r="J776" s="16">
        <v>6</v>
      </c>
      <c r="K776" s="21">
        <f t="shared" si="16"/>
        <v>32.588802943570165</v>
      </c>
    </row>
    <row r="777" spans="1:11" x14ac:dyDescent="0.25">
      <c r="A777" s="16" t="s">
        <v>184</v>
      </c>
      <c r="B777" s="16" t="s">
        <v>250</v>
      </c>
      <c r="C777" s="16" t="s">
        <v>195</v>
      </c>
      <c r="D777" s="16" t="s">
        <v>195</v>
      </c>
      <c r="E777" s="16" t="s">
        <v>192</v>
      </c>
      <c r="F777" s="16" t="s">
        <v>201</v>
      </c>
      <c r="G777" s="16" t="s">
        <v>188</v>
      </c>
      <c r="H777" s="16" t="s">
        <v>189</v>
      </c>
      <c r="I777" s="16">
        <v>8.8181993237528344E-2</v>
      </c>
      <c r="J777" s="16">
        <v>3</v>
      </c>
      <c r="K777" s="21">
        <f t="shared" si="16"/>
        <v>29.393997745842782</v>
      </c>
    </row>
    <row r="778" spans="1:11" x14ac:dyDescent="0.25">
      <c r="A778" s="16" t="s">
        <v>184</v>
      </c>
      <c r="B778" s="16" t="s">
        <v>250</v>
      </c>
      <c r="C778" s="16" t="s">
        <v>195</v>
      </c>
      <c r="D778" s="16" t="s">
        <v>195</v>
      </c>
      <c r="E778" s="16" t="s">
        <v>192</v>
      </c>
      <c r="F778" s="16" t="s">
        <v>201</v>
      </c>
      <c r="G778" s="16" t="s">
        <v>202</v>
      </c>
      <c r="H778" s="16" t="s">
        <v>190</v>
      </c>
      <c r="I778" s="16">
        <v>2.7341229190193293E-2</v>
      </c>
      <c r="J778" s="16">
        <v>1</v>
      </c>
      <c r="K778" s="21">
        <f t="shared" si="16"/>
        <v>27.341229190193292</v>
      </c>
    </row>
    <row r="779" spans="1:11" x14ac:dyDescent="0.25">
      <c r="A779" s="16" t="s">
        <v>184</v>
      </c>
      <c r="B779" s="16" t="s">
        <v>250</v>
      </c>
      <c r="C779" s="16" t="s">
        <v>195</v>
      </c>
      <c r="D779" s="16" t="s">
        <v>195</v>
      </c>
      <c r="E779" s="16" t="s">
        <v>192</v>
      </c>
      <c r="F779" s="16" t="s">
        <v>188</v>
      </c>
      <c r="G779" s="16" t="s">
        <v>188</v>
      </c>
      <c r="H779" s="16" t="s">
        <v>189</v>
      </c>
      <c r="I779" s="16">
        <v>0.63423209086926635</v>
      </c>
      <c r="J779" s="16">
        <v>34</v>
      </c>
      <c r="K779" s="21">
        <f t="shared" si="16"/>
        <v>18.653885025566659</v>
      </c>
    </row>
    <row r="780" spans="1:11" x14ac:dyDescent="0.25">
      <c r="A780" s="16" t="s">
        <v>184</v>
      </c>
      <c r="B780" s="16" t="s">
        <v>250</v>
      </c>
      <c r="C780" s="16" t="s">
        <v>195</v>
      </c>
      <c r="D780" s="16" t="s">
        <v>195</v>
      </c>
      <c r="E780" s="16" t="s">
        <v>192</v>
      </c>
      <c r="F780" s="16" t="s">
        <v>202</v>
      </c>
      <c r="G780" s="16" t="s">
        <v>202</v>
      </c>
      <c r="H780" s="16" t="s">
        <v>190</v>
      </c>
      <c r="I780" s="16">
        <v>4.1843032923552098E-2</v>
      </c>
      <c r="J780" s="16">
        <v>1</v>
      </c>
      <c r="K780" s="21">
        <f t="shared" si="16"/>
        <v>41.843032923552101</v>
      </c>
    </row>
    <row r="781" spans="1:11" x14ac:dyDescent="0.25">
      <c r="A781" s="16" t="s">
        <v>184</v>
      </c>
      <c r="B781" s="16" t="s">
        <v>250</v>
      </c>
      <c r="C781" s="16" t="s">
        <v>196</v>
      </c>
      <c r="D781" s="16" t="s">
        <v>195</v>
      </c>
      <c r="E781" s="16" t="s">
        <v>192</v>
      </c>
      <c r="F781" s="16" t="s">
        <v>201</v>
      </c>
      <c r="G781" s="16" t="s">
        <v>201</v>
      </c>
      <c r="H781" s="16" t="s">
        <v>190</v>
      </c>
      <c r="I781" s="16">
        <v>0.37191173557186247</v>
      </c>
      <c r="J781" s="16">
        <v>14</v>
      </c>
      <c r="K781" s="21">
        <f t="shared" si="16"/>
        <v>26.565123969418746</v>
      </c>
    </row>
    <row r="782" spans="1:11" x14ac:dyDescent="0.25">
      <c r="A782" s="16" t="s">
        <v>184</v>
      </c>
      <c r="B782" s="16" t="s">
        <v>250</v>
      </c>
      <c r="C782" s="16" t="s">
        <v>196</v>
      </c>
      <c r="D782" s="16" t="s">
        <v>195</v>
      </c>
      <c r="E782" s="16" t="s">
        <v>192</v>
      </c>
      <c r="F782" s="16" t="s">
        <v>201</v>
      </c>
      <c r="G782" s="16" t="s">
        <v>188</v>
      </c>
      <c r="H782" s="16" t="s">
        <v>189</v>
      </c>
      <c r="I782" s="16">
        <v>0.17123944447054576</v>
      </c>
      <c r="J782" s="16">
        <v>7</v>
      </c>
      <c r="K782" s="21">
        <f t="shared" si="16"/>
        <v>24.462777781506539</v>
      </c>
    </row>
    <row r="783" spans="1:11" x14ac:dyDescent="0.25">
      <c r="A783" s="16" t="s">
        <v>184</v>
      </c>
      <c r="B783" s="16" t="s">
        <v>250</v>
      </c>
      <c r="C783" s="16" t="s">
        <v>196</v>
      </c>
      <c r="D783" s="16" t="s">
        <v>195</v>
      </c>
      <c r="E783" s="16" t="s">
        <v>192</v>
      </c>
      <c r="F783" s="16" t="s">
        <v>201</v>
      </c>
      <c r="G783" s="16" t="s">
        <v>202</v>
      </c>
      <c r="H783" s="16" t="s">
        <v>190</v>
      </c>
      <c r="I783" s="16">
        <v>0.1132892967920936</v>
      </c>
      <c r="J783" s="16">
        <v>3</v>
      </c>
      <c r="K783" s="21">
        <f t="shared" si="16"/>
        <v>37.763098930697865</v>
      </c>
    </row>
    <row r="784" spans="1:11" x14ac:dyDescent="0.25">
      <c r="A784" s="16" t="s">
        <v>184</v>
      </c>
      <c r="B784" s="16" t="s">
        <v>250</v>
      </c>
      <c r="C784" s="16" t="s">
        <v>196</v>
      </c>
      <c r="D784" s="16" t="s">
        <v>195</v>
      </c>
      <c r="E784" s="16" t="s">
        <v>192</v>
      </c>
      <c r="F784" s="16" t="s">
        <v>188</v>
      </c>
      <c r="G784" s="16" t="s">
        <v>201</v>
      </c>
      <c r="H784" s="16" t="s">
        <v>190</v>
      </c>
      <c r="I784" s="16">
        <v>0.19566173147602245</v>
      </c>
      <c r="J784" s="16">
        <v>6</v>
      </c>
      <c r="K784" s="21">
        <f t="shared" si="16"/>
        <v>32.610288579337073</v>
      </c>
    </row>
    <row r="785" spans="1:11" x14ac:dyDescent="0.25">
      <c r="A785" s="16" t="s">
        <v>184</v>
      </c>
      <c r="B785" s="16" t="s">
        <v>250</v>
      </c>
      <c r="C785" s="16" t="s">
        <v>196</v>
      </c>
      <c r="D785" s="16" t="s">
        <v>195</v>
      </c>
      <c r="E785" s="16" t="s">
        <v>192</v>
      </c>
      <c r="F785" s="16" t="s">
        <v>188</v>
      </c>
      <c r="G785" s="16" t="s">
        <v>188</v>
      </c>
      <c r="H785" s="16" t="s">
        <v>189</v>
      </c>
      <c r="I785" s="16">
        <v>1.8540723377975976</v>
      </c>
      <c r="J785" s="16">
        <v>74</v>
      </c>
      <c r="K785" s="21">
        <f t="shared" si="16"/>
        <v>25.055031591859429</v>
      </c>
    </row>
    <row r="786" spans="1:11" x14ac:dyDescent="0.25">
      <c r="A786" s="16" t="s">
        <v>184</v>
      </c>
      <c r="B786" s="16" t="s">
        <v>250</v>
      </c>
      <c r="C786" s="16" t="s">
        <v>196</v>
      </c>
      <c r="D786" s="16" t="s">
        <v>195</v>
      </c>
      <c r="E786" s="16" t="s">
        <v>192</v>
      </c>
      <c r="F786" s="16" t="s">
        <v>188</v>
      </c>
      <c r="G786" s="16" t="s">
        <v>214</v>
      </c>
      <c r="H786" s="16" t="s">
        <v>190</v>
      </c>
      <c r="I786" s="16">
        <v>5.3354518646262825E-2</v>
      </c>
      <c r="J786" s="16">
        <v>2</v>
      </c>
      <c r="K786" s="21">
        <f t="shared" si="16"/>
        <v>26.677259323131413</v>
      </c>
    </row>
    <row r="787" spans="1:11" x14ac:dyDescent="0.25">
      <c r="A787" s="16" t="s">
        <v>184</v>
      </c>
      <c r="B787" s="16" t="s">
        <v>250</v>
      </c>
      <c r="C787" s="16" t="s">
        <v>196</v>
      </c>
      <c r="D787" s="16" t="s">
        <v>195</v>
      </c>
      <c r="E787" s="16" t="s">
        <v>192</v>
      </c>
      <c r="F787" s="16" t="s">
        <v>202</v>
      </c>
      <c r="G787" s="16" t="s">
        <v>201</v>
      </c>
      <c r="H787" s="16" t="s">
        <v>190</v>
      </c>
      <c r="I787" s="16">
        <v>0.10032328535550807</v>
      </c>
      <c r="J787" s="16">
        <v>2</v>
      </c>
      <c r="K787" s="21">
        <f t="shared" si="16"/>
        <v>50.161642677754031</v>
      </c>
    </row>
    <row r="788" spans="1:11" x14ac:dyDescent="0.25">
      <c r="A788" s="16" t="s">
        <v>184</v>
      </c>
      <c r="B788" s="16" t="s">
        <v>250</v>
      </c>
      <c r="C788" s="16" t="s">
        <v>196</v>
      </c>
      <c r="D788" s="16" t="s">
        <v>195</v>
      </c>
      <c r="E788" s="16" t="s">
        <v>192</v>
      </c>
      <c r="F788" s="16" t="s">
        <v>214</v>
      </c>
      <c r="G788" s="16" t="s">
        <v>201</v>
      </c>
      <c r="H788" s="16" t="s">
        <v>190</v>
      </c>
      <c r="I788" s="16">
        <v>0.14723307953201686</v>
      </c>
      <c r="J788" s="16">
        <v>4</v>
      </c>
      <c r="K788" s="21">
        <f t="shared" si="16"/>
        <v>36.808269883004215</v>
      </c>
    </row>
    <row r="789" spans="1:11" x14ac:dyDescent="0.25">
      <c r="A789" s="16" t="s">
        <v>184</v>
      </c>
      <c r="B789" s="16" t="s">
        <v>250</v>
      </c>
      <c r="C789" s="16" t="s">
        <v>194</v>
      </c>
      <c r="D789" s="16" t="s">
        <v>194</v>
      </c>
      <c r="E789" s="16" t="s">
        <v>192</v>
      </c>
      <c r="F789" s="17" t="s">
        <v>188</v>
      </c>
      <c r="G789" s="17" t="s">
        <v>188</v>
      </c>
      <c r="H789" s="16" t="s">
        <v>189</v>
      </c>
      <c r="I789" s="16">
        <v>10.062915446067864</v>
      </c>
      <c r="J789" s="16">
        <v>392</v>
      </c>
      <c r="K789" s="21">
        <f t="shared" si="16"/>
        <v>25.670702668540471</v>
      </c>
    </row>
    <row r="790" spans="1:11" x14ac:dyDescent="0.25">
      <c r="A790" s="16" t="s">
        <v>184</v>
      </c>
      <c r="B790" s="16" t="s">
        <v>250</v>
      </c>
      <c r="C790" s="16" t="s">
        <v>208</v>
      </c>
      <c r="D790" s="16" t="s">
        <v>194</v>
      </c>
      <c r="E790" s="16" t="s">
        <v>192</v>
      </c>
      <c r="F790" s="17" t="s">
        <v>188</v>
      </c>
      <c r="G790" s="17" t="s">
        <v>188</v>
      </c>
      <c r="H790" s="16" t="s">
        <v>189</v>
      </c>
      <c r="I790" s="16">
        <v>2.0724543190271998</v>
      </c>
      <c r="J790" s="16">
        <v>105</v>
      </c>
      <c r="K790" s="21">
        <f t="shared" si="16"/>
        <v>19.737660181211425</v>
      </c>
    </row>
  </sheetData>
  <autoFilter ref="A5:J790" xr:uid="{6EC6EA3D-7026-47A1-86DD-550D1FC552A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326E8-3742-463D-B8B2-01C0D6A1021A}">
  <dimension ref="A1:E119"/>
  <sheetViews>
    <sheetView showGridLines="0" workbookViewId="0"/>
  </sheetViews>
  <sheetFormatPr defaultRowHeight="15" x14ac:dyDescent="0.25"/>
  <cols>
    <col min="1" max="1" width="28" bestFit="1" customWidth="1"/>
    <col min="2" max="2" width="35.28515625" bestFit="1" customWidth="1"/>
    <col min="3" max="3" width="24.140625" bestFit="1" customWidth="1"/>
    <col min="4" max="4" width="28" bestFit="1" customWidth="1"/>
    <col min="5" max="5" width="29.85546875" style="20" bestFit="1" customWidth="1"/>
    <col min="6" max="30" width="35.28515625" bestFit="1" customWidth="1"/>
    <col min="31" max="31" width="14.5703125" bestFit="1" customWidth="1"/>
    <col min="32" max="73" width="18.28515625" bestFit="1" customWidth="1"/>
    <col min="74" max="74" width="21.5703125" bestFit="1" customWidth="1"/>
    <col min="75" max="75" width="12" bestFit="1" customWidth="1"/>
    <col min="76" max="523" width="23.42578125" bestFit="1" customWidth="1"/>
    <col min="524" max="524" width="11.28515625" bestFit="1" customWidth="1"/>
    <col min="525" max="525" width="9.140625" bestFit="1" customWidth="1"/>
  </cols>
  <sheetData>
    <row r="1" spans="1:5" s="71" customFormat="1" x14ac:dyDescent="0.25">
      <c r="A1" s="71" t="s">
        <v>175</v>
      </c>
      <c r="B1" s="71" t="s">
        <v>187</v>
      </c>
      <c r="E1" s="37"/>
    </row>
    <row r="2" spans="1:5" s="71" customFormat="1" x14ac:dyDescent="0.25">
      <c r="E2" s="37"/>
    </row>
    <row r="3" spans="1:5" s="71" customFormat="1" x14ac:dyDescent="0.25">
      <c r="A3" s="71" t="s">
        <v>172</v>
      </c>
      <c r="B3" s="71" t="s">
        <v>178</v>
      </c>
      <c r="C3" s="71" t="s">
        <v>183</v>
      </c>
      <c r="D3" s="71" t="s">
        <v>182</v>
      </c>
      <c r="E3" s="37" t="s">
        <v>181</v>
      </c>
    </row>
    <row r="4" spans="1:5" x14ac:dyDescent="0.25">
      <c r="A4" t="s">
        <v>185</v>
      </c>
      <c r="B4" t="s">
        <v>189</v>
      </c>
      <c r="C4">
        <v>2993</v>
      </c>
      <c r="D4">
        <v>90.122040193649212</v>
      </c>
      <c r="E4" s="20">
        <f t="shared" ref="E4:E35" si="0">D4/C4*1000</f>
        <v>30.110938922034485</v>
      </c>
    </row>
    <row r="5" spans="1:5" x14ac:dyDescent="0.25">
      <c r="A5" t="s">
        <v>251</v>
      </c>
      <c r="C5">
        <v>2993</v>
      </c>
      <c r="D5">
        <v>90.122040193649212</v>
      </c>
      <c r="E5" s="20">
        <f t="shared" si="0"/>
        <v>30.110938922034485</v>
      </c>
    </row>
    <row r="6" spans="1:5" x14ac:dyDescent="0.25">
      <c r="A6" t="s">
        <v>199</v>
      </c>
      <c r="B6" t="s">
        <v>189</v>
      </c>
      <c r="C6">
        <v>5721</v>
      </c>
      <c r="D6">
        <v>168.05169091934985</v>
      </c>
      <c r="E6" s="20">
        <f t="shared" si="0"/>
        <v>29.37453083715257</v>
      </c>
    </row>
    <row r="7" spans="1:5" x14ac:dyDescent="0.25">
      <c r="A7" t="s">
        <v>252</v>
      </c>
      <c r="C7">
        <v>5721</v>
      </c>
      <c r="D7">
        <v>168.05169091934985</v>
      </c>
      <c r="E7" s="20">
        <f t="shared" si="0"/>
        <v>29.37453083715257</v>
      </c>
    </row>
    <row r="8" spans="1:5" x14ac:dyDescent="0.25">
      <c r="A8" t="s">
        <v>200</v>
      </c>
      <c r="B8" t="s">
        <v>190</v>
      </c>
      <c r="C8">
        <v>581</v>
      </c>
      <c r="D8">
        <v>19.280176194909252</v>
      </c>
      <c r="E8" s="20">
        <f t="shared" si="0"/>
        <v>33.184468493819708</v>
      </c>
    </row>
    <row r="9" spans="1:5" x14ac:dyDescent="0.25">
      <c r="B9" t="s">
        <v>189</v>
      </c>
      <c r="C9">
        <v>16548</v>
      </c>
      <c r="D9">
        <v>511.8260765954434</v>
      </c>
      <c r="E9" s="20">
        <f t="shared" si="0"/>
        <v>30.929784662523772</v>
      </c>
    </row>
    <row r="10" spans="1:5" x14ac:dyDescent="0.25">
      <c r="A10" t="s">
        <v>253</v>
      </c>
      <c r="C10">
        <v>17129</v>
      </c>
      <c r="D10">
        <v>531.10625279035264</v>
      </c>
      <c r="E10" s="20">
        <f t="shared" si="0"/>
        <v>31.006261474128824</v>
      </c>
    </row>
    <row r="11" spans="1:5" x14ac:dyDescent="0.25">
      <c r="A11" t="s">
        <v>206</v>
      </c>
      <c r="B11" t="s">
        <v>189</v>
      </c>
      <c r="C11">
        <v>2858</v>
      </c>
      <c r="D11">
        <v>81.914096087900191</v>
      </c>
      <c r="E11" s="20">
        <f t="shared" si="0"/>
        <v>28.661335230196009</v>
      </c>
    </row>
    <row r="12" spans="1:5" x14ac:dyDescent="0.25">
      <c r="A12" t="s">
        <v>254</v>
      </c>
      <c r="C12">
        <v>2858</v>
      </c>
      <c r="D12">
        <v>81.914096087900191</v>
      </c>
      <c r="E12" s="20">
        <f t="shared" si="0"/>
        <v>28.661335230196009</v>
      </c>
    </row>
    <row r="13" spans="1:5" x14ac:dyDescent="0.25">
      <c r="A13" t="s">
        <v>207</v>
      </c>
      <c r="B13" t="s">
        <v>189</v>
      </c>
      <c r="C13">
        <v>2433</v>
      </c>
      <c r="D13">
        <v>74.230143796042114</v>
      </c>
      <c r="E13" s="20">
        <f t="shared" si="0"/>
        <v>30.50971795973782</v>
      </c>
    </row>
    <row r="14" spans="1:5" x14ac:dyDescent="0.25">
      <c r="A14" t="s">
        <v>255</v>
      </c>
      <c r="C14">
        <v>2433</v>
      </c>
      <c r="D14">
        <v>74.230143796042114</v>
      </c>
      <c r="E14" s="20">
        <f t="shared" si="0"/>
        <v>30.50971795973782</v>
      </c>
    </row>
    <row r="15" spans="1:5" x14ac:dyDescent="0.25">
      <c r="A15" t="s">
        <v>210</v>
      </c>
      <c r="B15" t="s">
        <v>189</v>
      </c>
      <c r="C15">
        <v>5209</v>
      </c>
      <c r="D15">
        <v>165.4377465885097</v>
      </c>
      <c r="E15" s="20">
        <f t="shared" si="0"/>
        <v>31.759982067289251</v>
      </c>
    </row>
    <row r="16" spans="1:5" x14ac:dyDescent="0.25">
      <c r="A16" t="s">
        <v>256</v>
      </c>
      <c r="C16">
        <v>5209</v>
      </c>
      <c r="D16">
        <v>165.4377465885097</v>
      </c>
      <c r="E16" s="20">
        <f t="shared" si="0"/>
        <v>31.759982067289251</v>
      </c>
    </row>
    <row r="17" spans="1:5" x14ac:dyDescent="0.25">
      <c r="A17" t="s">
        <v>211</v>
      </c>
      <c r="B17" t="s">
        <v>189</v>
      </c>
      <c r="C17">
        <v>9765</v>
      </c>
      <c r="D17">
        <v>307.05633549578056</v>
      </c>
      <c r="E17" s="20">
        <f t="shared" si="0"/>
        <v>31.444581207965243</v>
      </c>
    </row>
    <row r="18" spans="1:5" x14ac:dyDescent="0.25">
      <c r="A18" t="s">
        <v>257</v>
      </c>
      <c r="C18">
        <v>9765</v>
      </c>
      <c r="D18">
        <v>307.05633549578056</v>
      </c>
      <c r="E18" s="20">
        <f t="shared" si="0"/>
        <v>31.444581207965243</v>
      </c>
    </row>
    <row r="19" spans="1:5" x14ac:dyDescent="0.25">
      <c r="A19" t="s">
        <v>212</v>
      </c>
      <c r="B19" t="s">
        <v>190</v>
      </c>
      <c r="C19">
        <v>2558</v>
      </c>
      <c r="D19">
        <v>137.84985991691667</v>
      </c>
      <c r="E19" s="20">
        <f t="shared" si="0"/>
        <v>53.889702860405265</v>
      </c>
    </row>
    <row r="20" spans="1:5" x14ac:dyDescent="0.25">
      <c r="B20" t="s">
        <v>189</v>
      </c>
      <c r="C20">
        <v>3714</v>
      </c>
      <c r="D20">
        <v>151.18235794233343</v>
      </c>
      <c r="E20" s="20">
        <f t="shared" si="0"/>
        <v>40.706073759378953</v>
      </c>
    </row>
    <row r="21" spans="1:5" x14ac:dyDescent="0.25">
      <c r="A21" t="s">
        <v>258</v>
      </c>
      <c r="C21">
        <v>6272</v>
      </c>
      <c r="D21">
        <v>289.03221785925007</v>
      </c>
      <c r="E21" s="20">
        <f t="shared" si="0"/>
        <v>46.08294289847737</v>
      </c>
    </row>
    <row r="22" spans="1:5" x14ac:dyDescent="0.25">
      <c r="A22" t="s">
        <v>215</v>
      </c>
      <c r="B22" t="s">
        <v>190</v>
      </c>
      <c r="C22">
        <v>2</v>
      </c>
      <c r="D22">
        <v>0.15564039161533083</v>
      </c>
      <c r="E22" s="20">
        <f t="shared" si="0"/>
        <v>77.820195807665414</v>
      </c>
    </row>
    <row r="23" spans="1:5" x14ac:dyDescent="0.25">
      <c r="B23" t="s">
        <v>189</v>
      </c>
      <c r="C23">
        <v>2</v>
      </c>
      <c r="D23">
        <v>0.1800779900194906</v>
      </c>
      <c r="E23" s="20">
        <f t="shared" si="0"/>
        <v>90.038995009745292</v>
      </c>
    </row>
    <row r="24" spans="1:5" x14ac:dyDescent="0.25">
      <c r="A24" t="s">
        <v>259</v>
      </c>
      <c r="C24">
        <v>4</v>
      </c>
      <c r="D24">
        <v>0.33571838163482143</v>
      </c>
      <c r="E24" s="20">
        <f t="shared" si="0"/>
        <v>83.929595408705353</v>
      </c>
    </row>
    <row r="25" spans="1:5" x14ac:dyDescent="0.25">
      <c r="A25" t="s">
        <v>216</v>
      </c>
      <c r="B25" t="s">
        <v>190</v>
      </c>
      <c r="C25">
        <v>7006</v>
      </c>
      <c r="D25">
        <v>285.64409626517397</v>
      </c>
      <c r="E25" s="20">
        <f t="shared" si="0"/>
        <v>40.771352592802451</v>
      </c>
    </row>
    <row r="26" spans="1:5" x14ac:dyDescent="0.25">
      <c r="B26" t="s">
        <v>189</v>
      </c>
      <c r="C26">
        <v>8616</v>
      </c>
      <c r="D26">
        <v>286.97462866796775</v>
      </c>
      <c r="E26" s="20">
        <f t="shared" si="0"/>
        <v>33.307176029244168</v>
      </c>
    </row>
    <row r="27" spans="1:5" x14ac:dyDescent="0.25">
      <c r="A27" t="s">
        <v>260</v>
      </c>
      <c r="C27">
        <v>15622</v>
      </c>
      <c r="D27">
        <v>572.61872493314172</v>
      </c>
      <c r="E27" s="20">
        <f t="shared" si="0"/>
        <v>36.654636085849553</v>
      </c>
    </row>
    <row r="28" spans="1:5" x14ac:dyDescent="0.25">
      <c r="A28" t="s">
        <v>217</v>
      </c>
      <c r="B28" t="s">
        <v>190</v>
      </c>
      <c r="C28">
        <v>1</v>
      </c>
      <c r="D28">
        <v>1.5950893052952074E-2</v>
      </c>
      <c r="E28" s="20">
        <f t="shared" si="0"/>
        <v>15.950893052952074</v>
      </c>
    </row>
    <row r="29" spans="1:5" x14ac:dyDescent="0.25">
      <c r="A29" t="s">
        <v>261</v>
      </c>
      <c r="C29">
        <v>1</v>
      </c>
      <c r="D29">
        <v>1.5950893052952074E-2</v>
      </c>
      <c r="E29" s="20">
        <f t="shared" si="0"/>
        <v>15.950893052952074</v>
      </c>
    </row>
    <row r="30" spans="1:5" x14ac:dyDescent="0.25">
      <c r="A30" t="s">
        <v>218</v>
      </c>
      <c r="B30" t="s">
        <v>190</v>
      </c>
      <c r="C30">
        <v>4766</v>
      </c>
      <c r="D30">
        <v>162.29178752046747</v>
      </c>
      <c r="E30" s="20">
        <f t="shared" si="0"/>
        <v>34.051990667324269</v>
      </c>
    </row>
    <row r="31" spans="1:5" x14ac:dyDescent="0.25">
      <c r="B31" t="s">
        <v>189</v>
      </c>
      <c r="C31">
        <v>8073</v>
      </c>
      <c r="D31">
        <v>267.13008933911306</v>
      </c>
      <c r="E31" s="20">
        <f t="shared" si="0"/>
        <v>33.089321112239944</v>
      </c>
    </row>
    <row r="32" spans="1:5" x14ac:dyDescent="0.25">
      <c r="A32" t="s">
        <v>262</v>
      </c>
      <c r="C32">
        <v>12839</v>
      </c>
      <c r="D32">
        <v>429.42187685958049</v>
      </c>
      <c r="E32" s="20">
        <f t="shared" si="0"/>
        <v>33.446676287840212</v>
      </c>
    </row>
    <row r="33" spans="1:5" x14ac:dyDescent="0.25">
      <c r="A33" t="s">
        <v>219</v>
      </c>
      <c r="B33" t="s">
        <v>190</v>
      </c>
      <c r="C33">
        <v>95</v>
      </c>
      <c r="D33">
        <v>3.1298791366616645</v>
      </c>
      <c r="E33" s="20">
        <f t="shared" si="0"/>
        <v>32.946096175385946</v>
      </c>
    </row>
    <row r="34" spans="1:5" x14ac:dyDescent="0.25">
      <c r="B34" t="s">
        <v>189</v>
      </c>
      <c r="C34">
        <v>1067</v>
      </c>
      <c r="D34">
        <v>32.464353175052047</v>
      </c>
      <c r="E34" s="20">
        <f t="shared" si="0"/>
        <v>30.425823031913819</v>
      </c>
    </row>
    <row r="35" spans="1:5" x14ac:dyDescent="0.25">
      <c r="A35" t="s">
        <v>263</v>
      </c>
      <c r="C35">
        <v>1162</v>
      </c>
      <c r="D35">
        <v>35.594232311713711</v>
      </c>
      <c r="E35" s="20">
        <f t="shared" si="0"/>
        <v>30.63186945930612</v>
      </c>
    </row>
    <row r="36" spans="1:5" x14ac:dyDescent="0.25">
      <c r="A36" t="s">
        <v>220</v>
      </c>
      <c r="B36" t="s">
        <v>190</v>
      </c>
      <c r="C36">
        <v>280</v>
      </c>
      <c r="D36">
        <v>8.468361140485678</v>
      </c>
      <c r="E36" s="20">
        <f t="shared" ref="E36:E67" si="1">D36/C36*1000</f>
        <v>30.244146930305991</v>
      </c>
    </row>
    <row r="37" spans="1:5" x14ac:dyDescent="0.25">
      <c r="B37" t="s">
        <v>189</v>
      </c>
      <c r="C37">
        <v>6132</v>
      </c>
      <c r="D37">
        <v>183.28426015931026</v>
      </c>
      <c r="E37" s="20">
        <f t="shared" si="1"/>
        <v>29.889801069685301</v>
      </c>
    </row>
    <row r="38" spans="1:5" x14ac:dyDescent="0.25">
      <c r="A38" t="s">
        <v>264</v>
      </c>
      <c r="C38">
        <v>6412</v>
      </c>
      <c r="D38">
        <v>191.75262129979595</v>
      </c>
      <c r="E38" s="20">
        <f t="shared" si="1"/>
        <v>29.905274688053016</v>
      </c>
    </row>
    <row r="39" spans="1:5" x14ac:dyDescent="0.25">
      <c r="A39" t="s">
        <v>221</v>
      </c>
      <c r="B39" t="s">
        <v>190</v>
      </c>
      <c r="C39">
        <v>65</v>
      </c>
      <c r="D39">
        <v>2.0836128849674864</v>
      </c>
      <c r="E39" s="20">
        <f t="shared" si="1"/>
        <v>32.055582845653639</v>
      </c>
    </row>
    <row r="40" spans="1:5" x14ac:dyDescent="0.25">
      <c r="B40" t="s">
        <v>189</v>
      </c>
      <c r="C40">
        <v>4302</v>
      </c>
      <c r="D40">
        <v>131.93139466913385</v>
      </c>
      <c r="E40" s="20">
        <f t="shared" si="1"/>
        <v>30.667455757585742</v>
      </c>
    </row>
    <row r="41" spans="1:5" x14ac:dyDescent="0.25">
      <c r="A41" t="s">
        <v>265</v>
      </c>
      <c r="C41">
        <v>4367</v>
      </c>
      <c r="D41">
        <v>134.01500755410135</v>
      </c>
      <c r="E41" s="20">
        <f t="shared" si="1"/>
        <v>30.68811714085215</v>
      </c>
    </row>
    <row r="42" spans="1:5" x14ac:dyDescent="0.25">
      <c r="A42" t="s">
        <v>222</v>
      </c>
      <c r="B42" t="s">
        <v>190</v>
      </c>
      <c r="C42">
        <v>3144</v>
      </c>
      <c r="D42">
        <v>110.20890683632129</v>
      </c>
      <c r="E42" s="20">
        <f t="shared" si="1"/>
        <v>35.053723548448247</v>
      </c>
    </row>
    <row r="43" spans="1:5" x14ac:dyDescent="0.25">
      <c r="B43" t="s">
        <v>189</v>
      </c>
      <c r="C43">
        <v>8954</v>
      </c>
      <c r="D43">
        <v>305.75904486140212</v>
      </c>
      <c r="E43" s="20">
        <f t="shared" si="1"/>
        <v>34.147760203417704</v>
      </c>
    </row>
    <row r="44" spans="1:5" x14ac:dyDescent="0.25">
      <c r="A44" t="s">
        <v>266</v>
      </c>
      <c r="C44">
        <v>12098</v>
      </c>
      <c r="D44">
        <v>415.96795169772338</v>
      </c>
      <c r="E44" s="20">
        <f t="shared" si="1"/>
        <v>34.383199842761066</v>
      </c>
    </row>
    <row r="45" spans="1:5" x14ac:dyDescent="0.25">
      <c r="A45" t="s">
        <v>223</v>
      </c>
      <c r="B45" t="s">
        <v>190</v>
      </c>
      <c r="C45">
        <v>6004</v>
      </c>
      <c r="D45">
        <v>278.63954735808341</v>
      </c>
      <c r="E45" s="20">
        <f t="shared" si="1"/>
        <v>46.408985236189778</v>
      </c>
    </row>
    <row r="46" spans="1:5" x14ac:dyDescent="0.25">
      <c r="B46" t="s">
        <v>189</v>
      </c>
      <c r="C46">
        <v>12356</v>
      </c>
      <c r="D46">
        <v>483.76430211504965</v>
      </c>
      <c r="E46" s="20">
        <f t="shared" si="1"/>
        <v>39.152177251137076</v>
      </c>
    </row>
    <row r="47" spans="1:5" x14ac:dyDescent="0.25">
      <c r="A47" t="s">
        <v>267</v>
      </c>
      <c r="C47">
        <v>18360</v>
      </c>
      <c r="D47">
        <v>762.40384947313305</v>
      </c>
      <c r="E47" s="20">
        <f t="shared" si="1"/>
        <v>41.525264132523589</v>
      </c>
    </row>
    <row r="48" spans="1:5" x14ac:dyDescent="0.25">
      <c r="A48" t="s">
        <v>224</v>
      </c>
      <c r="B48" t="s">
        <v>190</v>
      </c>
      <c r="C48">
        <v>246</v>
      </c>
      <c r="D48">
        <v>8.099252930328479</v>
      </c>
      <c r="E48" s="20">
        <f t="shared" si="1"/>
        <v>32.923792399709264</v>
      </c>
    </row>
    <row r="49" spans="1:5" x14ac:dyDescent="0.25">
      <c r="B49" t="s">
        <v>189</v>
      </c>
      <c r="C49">
        <v>2252</v>
      </c>
      <c r="D49">
        <v>72.371640860806423</v>
      </c>
      <c r="E49" s="20">
        <f t="shared" si="1"/>
        <v>32.136607842276383</v>
      </c>
    </row>
    <row r="50" spans="1:5" x14ac:dyDescent="0.25">
      <c r="A50" t="s">
        <v>268</v>
      </c>
      <c r="C50">
        <v>2498</v>
      </c>
      <c r="D50">
        <v>80.470893791134898</v>
      </c>
      <c r="E50" s="20">
        <f t="shared" si="1"/>
        <v>32.214128819509568</v>
      </c>
    </row>
    <row r="51" spans="1:5" x14ac:dyDescent="0.25">
      <c r="A51" t="s">
        <v>225</v>
      </c>
      <c r="B51" t="s">
        <v>189</v>
      </c>
      <c r="C51">
        <v>3795</v>
      </c>
      <c r="D51">
        <v>105.29270309199553</v>
      </c>
      <c r="E51" s="20">
        <f t="shared" si="1"/>
        <v>27.745112804214898</v>
      </c>
    </row>
    <row r="52" spans="1:5" x14ac:dyDescent="0.25">
      <c r="A52" t="s">
        <v>269</v>
      </c>
      <c r="C52">
        <v>3795</v>
      </c>
      <c r="D52">
        <v>105.29270309199553</v>
      </c>
      <c r="E52" s="20">
        <f t="shared" si="1"/>
        <v>27.745112804214898</v>
      </c>
    </row>
    <row r="53" spans="1:5" x14ac:dyDescent="0.25">
      <c r="A53" t="s">
        <v>226</v>
      </c>
      <c r="B53" t="s">
        <v>190</v>
      </c>
      <c r="C53">
        <v>1175</v>
      </c>
      <c r="D53">
        <v>75.09399208995228</v>
      </c>
      <c r="E53" s="20">
        <f t="shared" si="1"/>
        <v>63.909780502087052</v>
      </c>
    </row>
    <row r="54" spans="1:5" x14ac:dyDescent="0.25">
      <c r="B54" t="s">
        <v>189</v>
      </c>
      <c r="C54">
        <v>3445</v>
      </c>
      <c r="D54">
        <v>139.24769812195134</v>
      </c>
      <c r="E54" s="20">
        <f t="shared" si="1"/>
        <v>40.420231675457572</v>
      </c>
    </row>
    <row r="55" spans="1:5" x14ac:dyDescent="0.25">
      <c r="A55" t="s">
        <v>270</v>
      </c>
      <c r="C55">
        <v>4620</v>
      </c>
      <c r="D55">
        <v>214.34169021190363</v>
      </c>
      <c r="E55" s="20">
        <f t="shared" si="1"/>
        <v>46.394305240671777</v>
      </c>
    </row>
    <row r="56" spans="1:5" x14ac:dyDescent="0.25">
      <c r="A56" t="s">
        <v>227</v>
      </c>
      <c r="B56" t="s">
        <v>190</v>
      </c>
      <c r="C56">
        <v>327</v>
      </c>
      <c r="D56">
        <v>11.336593328243799</v>
      </c>
      <c r="E56" s="20">
        <f t="shared" si="1"/>
        <v>34.668481126127823</v>
      </c>
    </row>
    <row r="57" spans="1:5" x14ac:dyDescent="0.25">
      <c r="B57" t="s">
        <v>189</v>
      </c>
      <c r="C57">
        <v>2253</v>
      </c>
      <c r="D57">
        <v>74.438760013566323</v>
      </c>
      <c r="E57" s="20">
        <f t="shared" si="1"/>
        <v>33.039840219070712</v>
      </c>
    </row>
    <row r="58" spans="1:5" x14ac:dyDescent="0.25">
      <c r="A58" t="s">
        <v>271</v>
      </c>
      <c r="C58">
        <v>2580</v>
      </c>
      <c r="D58">
        <v>85.775353341810117</v>
      </c>
      <c r="E58" s="20">
        <f t="shared" si="1"/>
        <v>33.246260985197722</v>
      </c>
    </row>
    <row r="59" spans="1:5" x14ac:dyDescent="0.25">
      <c r="A59" t="s">
        <v>228</v>
      </c>
      <c r="B59" t="s">
        <v>189</v>
      </c>
      <c r="C59">
        <v>6421</v>
      </c>
      <c r="D59">
        <v>170.3625126347597</v>
      </c>
      <c r="E59" s="20">
        <f t="shared" si="1"/>
        <v>26.532084197906819</v>
      </c>
    </row>
    <row r="60" spans="1:5" x14ac:dyDescent="0.25">
      <c r="A60" t="s">
        <v>272</v>
      </c>
      <c r="C60">
        <v>6421</v>
      </c>
      <c r="D60">
        <v>170.3625126347597</v>
      </c>
      <c r="E60" s="20">
        <f t="shared" si="1"/>
        <v>26.532084197906819</v>
      </c>
    </row>
    <row r="61" spans="1:5" x14ac:dyDescent="0.25">
      <c r="A61" t="s">
        <v>229</v>
      </c>
      <c r="B61" t="s">
        <v>190</v>
      </c>
      <c r="C61">
        <v>1</v>
      </c>
      <c r="D61">
        <v>4.9674693145881244E-2</v>
      </c>
      <c r="E61" s="20">
        <f t="shared" si="1"/>
        <v>49.674693145881243</v>
      </c>
    </row>
    <row r="62" spans="1:5" x14ac:dyDescent="0.25">
      <c r="A62" t="s">
        <v>273</v>
      </c>
      <c r="C62">
        <v>1</v>
      </c>
      <c r="D62">
        <v>4.9674693145881244E-2</v>
      </c>
      <c r="E62" s="20">
        <f t="shared" si="1"/>
        <v>49.674693145881243</v>
      </c>
    </row>
    <row r="63" spans="1:5" x14ac:dyDescent="0.25">
      <c r="A63" t="s">
        <v>230</v>
      </c>
      <c r="B63" t="s">
        <v>190</v>
      </c>
      <c r="C63">
        <v>239</v>
      </c>
      <c r="D63">
        <v>7.8980806737477227</v>
      </c>
      <c r="E63" s="20">
        <f t="shared" si="1"/>
        <v>33.046362651664111</v>
      </c>
    </row>
    <row r="64" spans="1:5" x14ac:dyDescent="0.25">
      <c r="B64" t="s">
        <v>189</v>
      </c>
      <c r="C64">
        <v>1493</v>
      </c>
      <c r="D64">
        <v>46.087734574747081</v>
      </c>
      <c r="E64" s="20">
        <f t="shared" si="1"/>
        <v>30.869212709140712</v>
      </c>
    </row>
    <row r="65" spans="1:5" x14ac:dyDescent="0.25">
      <c r="A65" t="s">
        <v>274</v>
      </c>
      <c r="C65">
        <v>1732</v>
      </c>
      <c r="D65">
        <v>53.985815248494802</v>
      </c>
      <c r="E65" s="20">
        <f t="shared" si="1"/>
        <v>31.169639288969286</v>
      </c>
    </row>
    <row r="66" spans="1:5" x14ac:dyDescent="0.25">
      <c r="A66" t="s">
        <v>231</v>
      </c>
      <c r="B66" t="s">
        <v>190</v>
      </c>
      <c r="C66">
        <v>432</v>
      </c>
      <c r="D66">
        <v>23.758639418602524</v>
      </c>
      <c r="E66" s="20">
        <f t="shared" si="1"/>
        <v>54.996850506024359</v>
      </c>
    </row>
    <row r="67" spans="1:5" x14ac:dyDescent="0.25">
      <c r="B67" t="s">
        <v>189</v>
      </c>
      <c r="C67">
        <v>625</v>
      </c>
      <c r="D67">
        <v>22.307653942996055</v>
      </c>
      <c r="E67" s="20">
        <f t="shared" si="1"/>
        <v>35.692246308793692</v>
      </c>
    </row>
    <row r="68" spans="1:5" x14ac:dyDescent="0.25">
      <c r="A68" t="s">
        <v>275</v>
      </c>
      <c r="C68">
        <v>1057</v>
      </c>
      <c r="D68">
        <v>46.066293361598582</v>
      </c>
      <c r="E68" s="20">
        <f t="shared" ref="E68:E99" si="2">D68/C68*1000</f>
        <v>43.582112924880398</v>
      </c>
    </row>
    <row r="69" spans="1:5" x14ac:dyDescent="0.25">
      <c r="A69" t="s">
        <v>232</v>
      </c>
      <c r="B69" t="s">
        <v>190</v>
      </c>
      <c r="C69">
        <v>1432</v>
      </c>
      <c r="D69">
        <v>57.299323100700782</v>
      </c>
      <c r="E69" s="20">
        <f t="shared" si="2"/>
        <v>40.013493785405572</v>
      </c>
    </row>
    <row r="70" spans="1:5" x14ac:dyDescent="0.25">
      <c r="B70" t="s">
        <v>189</v>
      </c>
      <c r="C70">
        <v>12930</v>
      </c>
      <c r="D70">
        <v>470.64124524110935</v>
      </c>
      <c r="E70" s="20">
        <f t="shared" si="2"/>
        <v>36.399168232104358</v>
      </c>
    </row>
    <row r="71" spans="1:5" x14ac:dyDescent="0.25">
      <c r="A71" t="s">
        <v>276</v>
      </c>
      <c r="C71">
        <v>14362</v>
      </c>
      <c r="D71">
        <v>527.94056834181015</v>
      </c>
      <c r="E71" s="20">
        <f t="shared" si="2"/>
        <v>36.75954381992829</v>
      </c>
    </row>
    <row r="72" spans="1:5" x14ac:dyDescent="0.25">
      <c r="A72" t="s">
        <v>233</v>
      </c>
      <c r="B72" t="s">
        <v>190</v>
      </c>
      <c r="C72">
        <v>53</v>
      </c>
      <c r="D72">
        <v>1.7559438991866347</v>
      </c>
      <c r="E72" s="20">
        <f t="shared" si="2"/>
        <v>33.131016965785562</v>
      </c>
    </row>
    <row r="73" spans="1:5" x14ac:dyDescent="0.25">
      <c r="B73" t="s">
        <v>189</v>
      </c>
      <c r="C73">
        <v>2684</v>
      </c>
      <c r="D73">
        <v>78.305994256999938</v>
      </c>
      <c r="E73" s="20">
        <f t="shared" si="2"/>
        <v>29.175109633755568</v>
      </c>
    </row>
    <row r="74" spans="1:5" x14ac:dyDescent="0.25">
      <c r="A74" t="s">
        <v>277</v>
      </c>
      <c r="C74">
        <v>2737</v>
      </c>
      <c r="D74">
        <v>80.061938156186571</v>
      </c>
      <c r="E74" s="20">
        <f t="shared" si="2"/>
        <v>29.251712881325016</v>
      </c>
    </row>
    <row r="75" spans="1:5" x14ac:dyDescent="0.25">
      <c r="A75" t="s">
        <v>234</v>
      </c>
      <c r="B75" t="s">
        <v>189</v>
      </c>
      <c r="C75">
        <v>90</v>
      </c>
      <c r="D75">
        <v>3.021272230340653</v>
      </c>
      <c r="E75" s="20">
        <f t="shared" si="2"/>
        <v>33.569691448229477</v>
      </c>
    </row>
    <row r="76" spans="1:5" x14ac:dyDescent="0.25">
      <c r="A76" t="s">
        <v>278</v>
      </c>
      <c r="C76">
        <v>90</v>
      </c>
      <c r="D76">
        <v>3.021272230340653</v>
      </c>
      <c r="E76" s="20">
        <f t="shared" si="2"/>
        <v>33.569691448229477</v>
      </c>
    </row>
    <row r="77" spans="1:5" x14ac:dyDescent="0.25">
      <c r="A77" t="s">
        <v>235</v>
      </c>
      <c r="B77" t="s">
        <v>190</v>
      </c>
      <c r="C77">
        <v>1116</v>
      </c>
      <c r="D77">
        <v>45.414625642798796</v>
      </c>
      <c r="E77" s="20">
        <f t="shared" si="2"/>
        <v>40.694108998923653</v>
      </c>
    </row>
    <row r="78" spans="1:5" x14ac:dyDescent="0.25">
      <c r="B78" t="s">
        <v>189</v>
      </c>
      <c r="C78">
        <v>4009</v>
      </c>
      <c r="D78">
        <v>149.92519702313206</v>
      </c>
      <c r="E78" s="20">
        <f t="shared" si="2"/>
        <v>37.397155655558009</v>
      </c>
    </row>
    <row r="79" spans="1:5" x14ac:dyDescent="0.25">
      <c r="A79" t="s">
        <v>279</v>
      </c>
      <c r="C79">
        <v>5125</v>
      </c>
      <c r="D79">
        <v>195.33982266593085</v>
      </c>
      <c r="E79" s="20">
        <f t="shared" si="2"/>
        <v>38.115087349449922</v>
      </c>
    </row>
    <row r="80" spans="1:5" x14ac:dyDescent="0.25">
      <c r="A80" t="s">
        <v>236</v>
      </c>
      <c r="B80" t="s">
        <v>190</v>
      </c>
      <c r="C80">
        <v>3577</v>
      </c>
      <c r="D80">
        <v>195.82551861245642</v>
      </c>
      <c r="E80" s="20">
        <f t="shared" si="2"/>
        <v>54.745741854195252</v>
      </c>
    </row>
    <row r="81" spans="1:5" x14ac:dyDescent="0.25">
      <c r="B81" t="s">
        <v>189</v>
      </c>
      <c r="C81">
        <v>3193</v>
      </c>
      <c r="D81">
        <v>130.71431464045659</v>
      </c>
      <c r="E81" s="20">
        <f t="shared" si="2"/>
        <v>40.937774707314937</v>
      </c>
    </row>
    <row r="82" spans="1:5" x14ac:dyDescent="0.25">
      <c r="A82" t="s">
        <v>280</v>
      </c>
      <c r="C82">
        <v>6770</v>
      </c>
      <c r="D82">
        <v>326.53983325291301</v>
      </c>
      <c r="E82" s="20">
        <f t="shared" si="2"/>
        <v>48.233357939868988</v>
      </c>
    </row>
    <row r="83" spans="1:5" x14ac:dyDescent="0.25">
      <c r="A83" t="s">
        <v>237</v>
      </c>
      <c r="B83" t="s">
        <v>189</v>
      </c>
      <c r="C83">
        <v>9076</v>
      </c>
      <c r="D83">
        <v>253.25883463858909</v>
      </c>
      <c r="E83" s="20">
        <f t="shared" si="2"/>
        <v>27.904234755243397</v>
      </c>
    </row>
    <row r="84" spans="1:5" x14ac:dyDescent="0.25">
      <c r="A84" t="s">
        <v>281</v>
      </c>
      <c r="C84">
        <v>9076</v>
      </c>
      <c r="D84">
        <v>253.25883463858909</v>
      </c>
      <c r="E84" s="20">
        <f t="shared" si="2"/>
        <v>27.904234755243397</v>
      </c>
    </row>
    <row r="85" spans="1:5" x14ac:dyDescent="0.25">
      <c r="A85" t="s">
        <v>238</v>
      </c>
      <c r="B85" t="s">
        <v>189</v>
      </c>
      <c r="C85">
        <v>7022</v>
      </c>
      <c r="D85">
        <v>213.0591997253577</v>
      </c>
      <c r="E85" s="20">
        <f t="shared" si="2"/>
        <v>30.341669001047805</v>
      </c>
    </row>
    <row r="86" spans="1:5" x14ac:dyDescent="0.25">
      <c r="A86" t="s">
        <v>282</v>
      </c>
      <c r="C86">
        <v>7022</v>
      </c>
      <c r="D86">
        <v>213.0591997253577</v>
      </c>
      <c r="E86" s="20">
        <f t="shared" si="2"/>
        <v>30.341669001047805</v>
      </c>
    </row>
    <row r="87" spans="1:5" x14ac:dyDescent="0.25">
      <c r="A87" t="s">
        <v>239</v>
      </c>
      <c r="B87" t="s">
        <v>190</v>
      </c>
      <c r="C87">
        <v>500</v>
      </c>
      <c r="D87">
        <v>16.783375046844935</v>
      </c>
      <c r="E87" s="20">
        <f t="shared" si="2"/>
        <v>33.566750093689869</v>
      </c>
    </row>
    <row r="88" spans="1:5" x14ac:dyDescent="0.25">
      <c r="B88" t="s">
        <v>189</v>
      </c>
      <c r="C88">
        <v>7930</v>
      </c>
      <c r="D88">
        <v>253.31404457448431</v>
      </c>
      <c r="E88" s="20">
        <f t="shared" si="2"/>
        <v>31.943763502457042</v>
      </c>
    </row>
    <row r="89" spans="1:5" x14ac:dyDescent="0.25">
      <c r="A89" t="s">
        <v>283</v>
      </c>
      <c r="C89">
        <v>8430</v>
      </c>
      <c r="D89">
        <v>270.09741962132927</v>
      </c>
      <c r="E89" s="20">
        <f t="shared" si="2"/>
        <v>32.040026052352225</v>
      </c>
    </row>
    <row r="90" spans="1:5" x14ac:dyDescent="0.25">
      <c r="A90" t="s">
        <v>240</v>
      </c>
      <c r="B90" t="s">
        <v>190</v>
      </c>
      <c r="C90">
        <v>1050</v>
      </c>
      <c r="D90">
        <v>77.995548874381981</v>
      </c>
      <c r="E90" s="20">
        <f t="shared" si="2"/>
        <v>74.281475118459028</v>
      </c>
    </row>
    <row r="91" spans="1:5" x14ac:dyDescent="0.25">
      <c r="B91" t="s">
        <v>189</v>
      </c>
      <c r="C91">
        <v>1346</v>
      </c>
      <c r="D91">
        <v>61.215305102802496</v>
      </c>
      <c r="E91" s="20">
        <f t="shared" si="2"/>
        <v>45.479424296287142</v>
      </c>
    </row>
    <row r="92" spans="1:5" x14ac:dyDescent="0.25">
      <c r="A92" t="s">
        <v>284</v>
      </c>
      <c r="C92">
        <v>2396</v>
      </c>
      <c r="D92">
        <v>139.21085397718448</v>
      </c>
      <c r="E92" s="20">
        <f t="shared" si="2"/>
        <v>58.101358087305712</v>
      </c>
    </row>
    <row r="93" spans="1:5" x14ac:dyDescent="0.25">
      <c r="A93" t="s">
        <v>241</v>
      </c>
      <c r="B93" t="s">
        <v>189</v>
      </c>
      <c r="C93">
        <v>2907</v>
      </c>
      <c r="D93">
        <v>90.97701971491405</v>
      </c>
      <c r="E93" s="20">
        <f t="shared" si="2"/>
        <v>31.295844415175115</v>
      </c>
    </row>
    <row r="94" spans="1:5" x14ac:dyDescent="0.25">
      <c r="A94" t="s">
        <v>285</v>
      </c>
      <c r="C94">
        <v>2907</v>
      </c>
      <c r="D94">
        <v>90.97701971491405</v>
      </c>
      <c r="E94" s="20">
        <f t="shared" si="2"/>
        <v>31.295844415175115</v>
      </c>
    </row>
    <row r="95" spans="1:5" x14ac:dyDescent="0.25">
      <c r="A95" t="s">
        <v>242</v>
      </c>
      <c r="B95" t="s">
        <v>190</v>
      </c>
      <c r="C95">
        <v>2369</v>
      </c>
      <c r="D95">
        <v>77.725905546326899</v>
      </c>
      <c r="E95" s="20">
        <f t="shared" si="2"/>
        <v>32.809584443362979</v>
      </c>
    </row>
    <row r="96" spans="1:5" x14ac:dyDescent="0.25">
      <c r="B96" t="s">
        <v>189</v>
      </c>
      <c r="C96">
        <v>14423</v>
      </c>
      <c r="D96">
        <v>449.10116445297194</v>
      </c>
      <c r="E96" s="20">
        <f t="shared" si="2"/>
        <v>31.137846803922343</v>
      </c>
    </row>
    <row r="97" spans="1:5" x14ac:dyDescent="0.25">
      <c r="A97" t="s">
        <v>286</v>
      </c>
      <c r="C97">
        <v>16792</v>
      </c>
      <c r="D97">
        <v>526.82706999929883</v>
      </c>
      <c r="E97" s="20">
        <f t="shared" si="2"/>
        <v>31.373694020920606</v>
      </c>
    </row>
    <row r="98" spans="1:5" x14ac:dyDescent="0.25">
      <c r="A98" t="s">
        <v>243</v>
      </c>
      <c r="B98" t="s">
        <v>189</v>
      </c>
      <c r="C98">
        <v>3887</v>
      </c>
      <c r="D98">
        <v>100.98208882000532</v>
      </c>
      <c r="E98" s="20">
        <f t="shared" si="2"/>
        <v>25.979441425265069</v>
      </c>
    </row>
    <row r="99" spans="1:5" x14ac:dyDescent="0.25">
      <c r="A99" t="s">
        <v>287</v>
      </c>
      <c r="C99">
        <v>3887</v>
      </c>
      <c r="D99">
        <v>100.98208882000532</v>
      </c>
      <c r="E99" s="20">
        <f t="shared" si="2"/>
        <v>25.979441425265069</v>
      </c>
    </row>
    <row r="100" spans="1:5" x14ac:dyDescent="0.25">
      <c r="A100" t="s">
        <v>244</v>
      </c>
      <c r="B100" t="s">
        <v>190</v>
      </c>
      <c r="C100">
        <v>6</v>
      </c>
      <c r="D100">
        <v>0.23972115131183369</v>
      </c>
      <c r="E100" s="20">
        <f t="shared" ref="E100:E119" si="3">D100/C100*1000</f>
        <v>39.953525218638951</v>
      </c>
    </row>
    <row r="101" spans="1:5" x14ac:dyDescent="0.25">
      <c r="B101" t="s">
        <v>189</v>
      </c>
      <c r="C101">
        <v>29</v>
      </c>
      <c r="D101">
        <v>0.79067687378120044</v>
      </c>
      <c r="E101" s="20">
        <f t="shared" si="3"/>
        <v>27.264719785558636</v>
      </c>
    </row>
    <row r="102" spans="1:5" x14ac:dyDescent="0.25">
      <c r="A102" t="s">
        <v>288</v>
      </c>
      <c r="C102">
        <v>35</v>
      </c>
      <c r="D102">
        <v>1.0303980250930342</v>
      </c>
      <c r="E102" s="20">
        <f t="shared" si="3"/>
        <v>29.439943574086691</v>
      </c>
    </row>
    <row r="103" spans="1:5" x14ac:dyDescent="0.25">
      <c r="A103" t="s">
        <v>245</v>
      </c>
      <c r="B103" t="s">
        <v>190</v>
      </c>
      <c r="C103">
        <v>583</v>
      </c>
      <c r="D103">
        <v>37.413622372116926</v>
      </c>
      <c r="E103" s="20">
        <f t="shared" si="3"/>
        <v>64.174309386135377</v>
      </c>
    </row>
    <row r="104" spans="1:5" x14ac:dyDescent="0.25">
      <c r="B104" t="s">
        <v>189</v>
      </c>
      <c r="C104">
        <v>1045</v>
      </c>
      <c r="D104">
        <v>42.212385738554474</v>
      </c>
      <c r="E104" s="20">
        <f t="shared" si="3"/>
        <v>40.394627501009062</v>
      </c>
    </row>
    <row r="105" spans="1:5" x14ac:dyDescent="0.25">
      <c r="A105" t="s">
        <v>289</v>
      </c>
      <c r="C105">
        <v>1628</v>
      </c>
      <c r="D105">
        <v>79.626008110671393</v>
      </c>
      <c r="E105" s="20">
        <f t="shared" si="3"/>
        <v>48.910324392304297</v>
      </c>
    </row>
    <row r="106" spans="1:5" x14ac:dyDescent="0.25">
      <c r="A106" t="s">
        <v>246</v>
      </c>
      <c r="B106" t="s">
        <v>190</v>
      </c>
      <c r="C106">
        <v>2059</v>
      </c>
      <c r="D106">
        <v>81.293273594197899</v>
      </c>
      <c r="E106" s="20">
        <f t="shared" si="3"/>
        <v>39.481920152597326</v>
      </c>
    </row>
    <row r="107" spans="1:5" x14ac:dyDescent="0.25">
      <c r="B107" t="s">
        <v>189</v>
      </c>
      <c r="C107">
        <v>8005</v>
      </c>
      <c r="D107">
        <v>289.56415809945634</v>
      </c>
      <c r="E107" s="20">
        <f t="shared" si="3"/>
        <v>36.172911692624155</v>
      </c>
    </row>
    <row r="108" spans="1:5" x14ac:dyDescent="0.25">
      <c r="A108" t="s">
        <v>290</v>
      </c>
      <c r="C108">
        <v>10064</v>
      </c>
      <c r="D108">
        <v>370.85743169365423</v>
      </c>
      <c r="E108" s="20">
        <f t="shared" si="3"/>
        <v>36.849903785140526</v>
      </c>
    </row>
    <row r="109" spans="1:5" x14ac:dyDescent="0.25">
      <c r="A109" t="s">
        <v>247</v>
      </c>
      <c r="B109" t="s">
        <v>189</v>
      </c>
      <c r="C109">
        <v>2766</v>
      </c>
      <c r="D109">
        <v>73.636819254640443</v>
      </c>
      <c r="E109" s="20">
        <f t="shared" si="3"/>
        <v>26.622132774635013</v>
      </c>
    </row>
    <row r="110" spans="1:5" x14ac:dyDescent="0.25">
      <c r="A110" t="s">
        <v>291</v>
      </c>
      <c r="C110">
        <v>2766</v>
      </c>
      <c r="D110">
        <v>73.636819254640443</v>
      </c>
      <c r="E110" s="20">
        <f t="shared" si="3"/>
        <v>26.622132774635013</v>
      </c>
    </row>
    <row r="111" spans="1:5" x14ac:dyDescent="0.25">
      <c r="A111" t="s">
        <v>248</v>
      </c>
      <c r="B111" t="s">
        <v>190</v>
      </c>
      <c r="C111">
        <v>614</v>
      </c>
      <c r="D111">
        <v>20.906800627857262</v>
      </c>
      <c r="E111" s="20">
        <f t="shared" si="3"/>
        <v>34.050163889018343</v>
      </c>
    </row>
    <row r="112" spans="1:5" x14ac:dyDescent="0.25">
      <c r="B112" t="s">
        <v>189</v>
      </c>
      <c r="C112">
        <v>4670</v>
      </c>
      <c r="D112">
        <v>145.280069951689</v>
      </c>
      <c r="E112" s="20">
        <f t="shared" si="3"/>
        <v>31.10922268772784</v>
      </c>
    </row>
    <row r="113" spans="1:5" x14ac:dyDescent="0.25">
      <c r="A113" t="s">
        <v>292</v>
      </c>
      <c r="C113">
        <v>5284</v>
      </c>
      <c r="D113">
        <v>166.18687057954625</v>
      </c>
      <c r="E113" s="20">
        <f t="shared" si="3"/>
        <v>31.450959610057957</v>
      </c>
    </row>
    <row r="114" spans="1:5" x14ac:dyDescent="0.25">
      <c r="A114" t="s">
        <v>249</v>
      </c>
      <c r="B114" t="s">
        <v>189</v>
      </c>
      <c r="C114">
        <v>2675</v>
      </c>
      <c r="D114">
        <v>71.194794652307863</v>
      </c>
      <c r="E114" s="20">
        <f t="shared" si="3"/>
        <v>26.614876505535651</v>
      </c>
    </row>
    <row r="115" spans="1:5" x14ac:dyDescent="0.25">
      <c r="A115" t="s">
        <v>293</v>
      </c>
      <c r="C115">
        <v>2675</v>
      </c>
      <c r="D115">
        <v>71.194794652307863</v>
      </c>
      <c r="E115" s="20">
        <f t="shared" si="3"/>
        <v>26.614876505535651</v>
      </c>
    </row>
    <row r="116" spans="1:5" x14ac:dyDescent="0.25">
      <c r="A116" t="s">
        <v>250</v>
      </c>
      <c r="B116" t="s">
        <v>190</v>
      </c>
      <c r="C116">
        <v>4508</v>
      </c>
      <c r="D116">
        <v>197.05459226725694</v>
      </c>
      <c r="E116" s="20">
        <f t="shared" si="3"/>
        <v>43.712198817049014</v>
      </c>
    </row>
    <row r="117" spans="1:5" x14ac:dyDescent="0.25">
      <c r="B117" t="s">
        <v>189</v>
      </c>
      <c r="C117">
        <v>10255</v>
      </c>
      <c r="D117">
        <v>349.8089744604502</v>
      </c>
      <c r="E117" s="20">
        <f t="shared" si="3"/>
        <v>34.111065281370081</v>
      </c>
    </row>
    <row r="118" spans="1:5" x14ac:dyDescent="0.25">
      <c r="A118" t="s">
        <v>294</v>
      </c>
      <c r="C118">
        <v>14763</v>
      </c>
      <c r="D118">
        <v>546.86356672770717</v>
      </c>
      <c r="E118" s="20">
        <f t="shared" si="3"/>
        <v>37.042848115403856</v>
      </c>
    </row>
    <row r="119" spans="1:5" x14ac:dyDescent="0.25">
      <c r="A119" s="71" t="s">
        <v>197</v>
      </c>
      <c r="B119" s="71"/>
      <c r="C119" s="71">
        <v>262758</v>
      </c>
      <c r="D119" s="71">
        <v>9042.1332036970325</v>
      </c>
      <c r="E119" s="20">
        <f t="shared" si="3"/>
        <v>34.412399255958078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7DBE0-B793-45D4-ADE5-D3E6067437A9}">
  <dimension ref="A1:J49"/>
  <sheetViews>
    <sheetView workbookViewId="0"/>
  </sheetViews>
  <sheetFormatPr defaultRowHeight="15" x14ac:dyDescent="0.25"/>
  <cols>
    <col min="1" max="1" width="28" bestFit="1" customWidth="1"/>
    <col min="2" max="3" width="35.28515625" bestFit="1" customWidth="1"/>
    <col min="4" max="4" width="12" bestFit="1" customWidth="1"/>
    <col min="6" max="6" width="24.140625" bestFit="1" customWidth="1"/>
    <col min="7" max="8" width="35.28515625" bestFit="1" customWidth="1"/>
    <col min="9" max="9" width="11.28515625" bestFit="1" customWidth="1"/>
    <col min="10" max="10" width="35.28515625" bestFit="1" customWidth="1"/>
    <col min="11" max="11" width="29.140625" bestFit="1" customWidth="1"/>
    <col min="12" max="12" width="33" bestFit="1" customWidth="1"/>
    <col min="13" max="248" width="9.140625" bestFit="1" customWidth="1"/>
  </cols>
  <sheetData>
    <row r="1" spans="1:10" x14ac:dyDescent="0.25">
      <c r="A1" s="71" t="s">
        <v>175</v>
      </c>
      <c r="B1" s="71" t="s">
        <v>295</v>
      </c>
      <c r="C1" s="71"/>
      <c r="D1" s="71"/>
      <c r="E1" s="71"/>
      <c r="F1" s="71" t="s">
        <v>175</v>
      </c>
      <c r="G1" s="71" t="s">
        <v>187</v>
      </c>
      <c r="H1" s="71"/>
      <c r="I1" s="71"/>
      <c r="J1" s="71"/>
    </row>
    <row r="2" spans="1:10" x14ac:dyDescent="0.25">
      <c r="A2" s="71"/>
      <c r="B2" s="71"/>
      <c r="C2" s="71"/>
      <c r="D2" s="71"/>
      <c r="E2" s="71"/>
      <c r="F2" s="71"/>
      <c r="G2" s="71"/>
      <c r="H2" s="71"/>
      <c r="I2" s="71"/>
      <c r="J2" s="71"/>
    </row>
    <row r="3" spans="1:10" x14ac:dyDescent="0.25">
      <c r="A3" s="71" t="s">
        <v>182</v>
      </c>
      <c r="B3" s="71" t="s">
        <v>178</v>
      </c>
      <c r="C3" s="71"/>
      <c r="D3" s="71"/>
      <c r="E3" s="71"/>
      <c r="F3" s="71" t="s">
        <v>183</v>
      </c>
      <c r="G3" s="71" t="s">
        <v>178</v>
      </c>
      <c r="H3" s="71"/>
      <c r="I3" s="71"/>
      <c r="J3" s="71"/>
    </row>
    <row r="4" spans="1:10" x14ac:dyDescent="0.25">
      <c r="A4" s="71" t="s">
        <v>172</v>
      </c>
      <c r="B4" s="71" t="s">
        <v>190</v>
      </c>
      <c r="C4" s="71" t="s">
        <v>189</v>
      </c>
      <c r="D4" s="71" t="s">
        <v>197</v>
      </c>
      <c r="E4" s="71"/>
      <c r="F4" s="71" t="s">
        <v>172</v>
      </c>
      <c r="G4" s="71" t="s">
        <v>190</v>
      </c>
      <c r="H4" s="71" t="s">
        <v>189</v>
      </c>
      <c r="I4" s="71" t="s">
        <v>197</v>
      </c>
      <c r="J4" s="71"/>
    </row>
    <row r="5" spans="1:10" x14ac:dyDescent="0.25">
      <c r="A5" t="s">
        <v>185</v>
      </c>
      <c r="C5">
        <v>109.08102100259487</v>
      </c>
      <c r="D5">
        <v>109.08102100259487</v>
      </c>
      <c r="F5" t="s">
        <v>185</v>
      </c>
      <c r="H5">
        <v>2993</v>
      </c>
      <c r="I5">
        <v>2993</v>
      </c>
    </row>
    <row r="6" spans="1:10" x14ac:dyDescent="0.25">
      <c r="A6" t="s">
        <v>199</v>
      </c>
      <c r="C6">
        <v>191.06998721617717</v>
      </c>
      <c r="D6">
        <v>191.06998721617717</v>
      </c>
      <c r="F6" t="s">
        <v>199</v>
      </c>
      <c r="H6">
        <v>5721</v>
      </c>
      <c r="I6">
        <v>5721</v>
      </c>
    </row>
    <row r="7" spans="1:10" x14ac:dyDescent="0.25">
      <c r="A7" t="s">
        <v>200</v>
      </c>
      <c r="B7">
        <v>19.636242711644634</v>
      </c>
      <c r="C7">
        <v>676.79876626937209</v>
      </c>
      <c r="D7">
        <v>696.43500898101672</v>
      </c>
      <c r="F7" t="s">
        <v>200</v>
      </c>
      <c r="G7">
        <v>581</v>
      </c>
      <c r="H7">
        <v>16548</v>
      </c>
      <c r="I7">
        <v>17129</v>
      </c>
    </row>
    <row r="8" spans="1:10" x14ac:dyDescent="0.25">
      <c r="A8" t="s">
        <v>206</v>
      </c>
      <c r="C8">
        <v>115.83816613191323</v>
      </c>
      <c r="D8">
        <v>115.83816613191323</v>
      </c>
      <c r="F8" t="s">
        <v>206</v>
      </c>
      <c r="H8">
        <v>2858</v>
      </c>
      <c r="I8">
        <v>2858</v>
      </c>
    </row>
    <row r="9" spans="1:10" x14ac:dyDescent="0.25">
      <c r="A9" t="s">
        <v>207</v>
      </c>
      <c r="C9">
        <v>89.042662028430996</v>
      </c>
      <c r="D9">
        <v>89.042662028430996</v>
      </c>
      <c r="F9" t="s">
        <v>207</v>
      </c>
      <c r="H9">
        <v>2433</v>
      </c>
      <c r="I9">
        <v>2433</v>
      </c>
    </row>
    <row r="10" spans="1:10" x14ac:dyDescent="0.25">
      <c r="A10" t="s">
        <v>210</v>
      </c>
      <c r="C10">
        <v>199.94838588514872</v>
      </c>
      <c r="D10">
        <v>199.94838588514872</v>
      </c>
      <c r="F10" t="s">
        <v>210</v>
      </c>
      <c r="H10">
        <v>5209</v>
      </c>
      <c r="I10">
        <v>5209</v>
      </c>
    </row>
    <row r="11" spans="1:10" x14ac:dyDescent="0.25">
      <c r="A11" t="s">
        <v>211</v>
      </c>
      <c r="C11">
        <v>390.75885685005795</v>
      </c>
      <c r="D11">
        <v>390.75885685005795</v>
      </c>
      <c r="F11" t="s">
        <v>211</v>
      </c>
      <c r="H11">
        <v>9765</v>
      </c>
      <c r="I11">
        <v>9765</v>
      </c>
    </row>
    <row r="12" spans="1:10" x14ac:dyDescent="0.25">
      <c r="A12" t="s">
        <v>212</v>
      </c>
      <c r="B12">
        <v>140.50652859144515</v>
      </c>
      <c r="C12">
        <v>298.04677549485422</v>
      </c>
      <c r="D12">
        <v>438.55330408629936</v>
      </c>
      <c r="F12" t="s">
        <v>212</v>
      </c>
      <c r="G12">
        <v>2558</v>
      </c>
      <c r="H12">
        <v>3714</v>
      </c>
      <c r="I12">
        <v>6272</v>
      </c>
    </row>
    <row r="13" spans="1:10" x14ac:dyDescent="0.25">
      <c r="A13" t="s">
        <v>215</v>
      </c>
      <c r="B13">
        <v>0.17184365685495034</v>
      </c>
      <c r="C13">
        <v>0.27828698125094442</v>
      </c>
      <c r="D13">
        <v>0.45013063810589476</v>
      </c>
      <c r="F13" t="s">
        <v>215</v>
      </c>
      <c r="G13">
        <v>2</v>
      </c>
      <c r="H13">
        <v>2</v>
      </c>
      <c r="I13">
        <v>4</v>
      </c>
    </row>
    <row r="14" spans="1:10" x14ac:dyDescent="0.25">
      <c r="A14" t="s">
        <v>216</v>
      </c>
      <c r="B14">
        <v>287.9070431042399</v>
      </c>
      <c r="C14">
        <v>600.38145210929372</v>
      </c>
      <c r="D14">
        <v>888.28849521353368</v>
      </c>
      <c r="F14" t="s">
        <v>216</v>
      </c>
      <c r="G14">
        <v>7006</v>
      </c>
      <c r="H14">
        <v>8616</v>
      </c>
      <c r="I14">
        <v>15622</v>
      </c>
    </row>
    <row r="15" spans="1:10" x14ac:dyDescent="0.25">
      <c r="A15" t="s">
        <v>217</v>
      </c>
      <c r="B15">
        <v>1.5950893052952074E-2</v>
      </c>
      <c r="C15">
        <v>3.7349178311575561E-2</v>
      </c>
      <c r="D15">
        <v>5.3300071364527635E-2</v>
      </c>
      <c r="F15" t="s">
        <v>217</v>
      </c>
      <c r="G15">
        <v>1</v>
      </c>
      <c r="I15">
        <v>1</v>
      </c>
    </row>
    <row r="16" spans="1:10" x14ac:dyDescent="0.25">
      <c r="A16" t="s">
        <v>218</v>
      </c>
      <c r="B16">
        <v>162.87998098096966</v>
      </c>
      <c r="C16">
        <v>409.79147668659067</v>
      </c>
      <c r="D16">
        <v>572.67145766756039</v>
      </c>
      <c r="F16" t="s">
        <v>218</v>
      </c>
      <c r="G16">
        <v>4766</v>
      </c>
      <c r="H16">
        <v>8073</v>
      </c>
      <c r="I16">
        <v>12839</v>
      </c>
    </row>
    <row r="17" spans="1:9" x14ac:dyDescent="0.25">
      <c r="A17" t="s">
        <v>219</v>
      </c>
      <c r="B17">
        <v>3.1298791366616645</v>
      </c>
      <c r="C17">
        <v>46.416769621352003</v>
      </c>
      <c r="D17">
        <v>49.546648758013667</v>
      </c>
      <c r="F17" t="s">
        <v>219</v>
      </c>
      <c r="G17">
        <v>95</v>
      </c>
      <c r="H17">
        <v>1067</v>
      </c>
      <c r="I17">
        <v>1162</v>
      </c>
    </row>
    <row r="18" spans="1:9" x14ac:dyDescent="0.25">
      <c r="A18" t="s">
        <v>220</v>
      </c>
      <c r="B18">
        <v>8.7674496361516674</v>
      </c>
      <c r="C18">
        <v>240.08080497377514</v>
      </c>
      <c r="D18">
        <v>248.84825460992681</v>
      </c>
      <c r="F18" t="s">
        <v>220</v>
      </c>
      <c r="G18">
        <v>280</v>
      </c>
      <c r="H18">
        <v>6132</v>
      </c>
      <c r="I18">
        <v>6412</v>
      </c>
    </row>
    <row r="19" spans="1:9" x14ac:dyDescent="0.25">
      <c r="A19" t="s">
        <v>221</v>
      </c>
      <c r="B19">
        <v>2.2069677378631365</v>
      </c>
      <c r="C19">
        <v>166.9566027554734</v>
      </c>
      <c r="D19">
        <v>169.16357049333652</v>
      </c>
      <c r="F19" t="s">
        <v>221</v>
      </c>
      <c r="G19">
        <v>65</v>
      </c>
      <c r="H19">
        <v>4302</v>
      </c>
      <c r="I19">
        <v>4367</v>
      </c>
    </row>
    <row r="20" spans="1:9" x14ac:dyDescent="0.25">
      <c r="A20" t="s">
        <v>222</v>
      </c>
      <c r="B20">
        <v>110.67165637510605</v>
      </c>
      <c r="C20">
        <v>425.4345325000005</v>
      </c>
      <c r="D20">
        <v>536.10618887510657</v>
      </c>
      <c r="F20" t="s">
        <v>222</v>
      </c>
      <c r="G20">
        <v>3144</v>
      </c>
      <c r="H20">
        <v>8954</v>
      </c>
      <c r="I20">
        <v>12098</v>
      </c>
    </row>
    <row r="21" spans="1:9" x14ac:dyDescent="0.25">
      <c r="A21" t="s">
        <v>223</v>
      </c>
      <c r="B21">
        <v>281.41836197919253</v>
      </c>
      <c r="C21">
        <v>691.78023990642453</v>
      </c>
      <c r="D21">
        <v>973.19860188561711</v>
      </c>
      <c r="F21" t="s">
        <v>223</v>
      </c>
      <c r="G21">
        <v>6004</v>
      </c>
      <c r="H21">
        <v>12356</v>
      </c>
      <c r="I21">
        <v>18360</v>
      </c>
    </row>
    <row r="22" spans="1:9" x14ac:dyDescent="0.25">
      <c r="A22" t="s">
        <v>224</v>
      </c>
      <c r="B22">
        <v>8.3145459876443155</v>
      </c>
      <c r="C22">
        <v>99.857461997675557</v>
      </c>
      <c r="D22">
        <v>108.17200798531988</v>
      </c>
      <c r="F22" t="s">
        <v>224</v>
      </c>
      <c r="G22">
        <v>246</v>
      </c>
      <c r="H22">
        <v>2252</v>
      </c>
      <c r="I22">
        <v>2498</v>
      </c>
    </row>
    <row r="23" spans="1:9" x14ac:dyDescent="0.25">
      <c r="A23" t="s">
        <v>225</v>
      </c>
      <c r="C23">
        <v>140.10573463856375</v>
      </c>
      <c r="D23">
        <v>140.10573463856375</v>
      </c>
      <c r="F23" t="s">
        <v>225</v>
      </c>
      <c r="H23">
        <v>3795</v>
      </c>
      <c r="I23">
        <v>3795</v>
      </c>
    </row>
    <row r="24" spans="1:9" x14ac:dyDescent="0.25">
      <c r="A24" t="s">
        <v>226</v>
      </c>
      <c r="B24">
        <v>76.066616186523689</v>
      </c>
      <c r="C24">
        <v>247.1459248627998</v>
      </c>
      <c r="D24">
        <v>323.21254104932348</v>
      </c>
      <c r="F24" t="s">
        <v>226</v>
      </c>
      <c r="G24">
        <v>1175</v>
      </c>
      <c r="H24">
        <v>3445</v>
      </c>
      <c r="I24">
        <v>4620</v>
      </c>
    </row>
    <row r="25" spans="1:9" x14ac:dyDescent="0.25">
      <c r="A25" t="s">
        <v>227</v>
      </c>
      <c r="B25">
        <v>11.336593328243799</v>
      </c>
      <c r="C25">
        <v>111.06568982289829</v>
      </c>
      <c r="D25">
        <v>122.40228315114209</v>
      </c>
      <c r="F25" t="s">
        <v>227</v>
      </c>
      <c r="G25">
        <v>327</v>
      </c>
      <c r="H25">
        <v>2253</v>
      </c>
      <c r="I25">
        <v>2580</v>
      </c>
    </row>
    <row r="26" spans="1:9" x14ac:dyDescent="0.25">
      <c r="A26" t="s">
        <v>228</v>
      </c>
      <c r="C26">
        <v>218.38689166803709</v>
      </c>
      <c r="D26">
        <v>218.38689166803709</v>
      </c>
      <c r="F26" t="s">
        <v>228</v>
      </c>
      <c r="H26">
        <v>6421</v>
      </c>
      <c r="I26">
        <v>6421</v>
      </c>
    </row>
    <row r="27" spans="1:9" x14ac:dyDescent="0.25">
      <c r="A27" t="s">
        <v>229</v>
      </c>
      <c r="B27">
        <v>4.9674693145881244E-2</v>
      </c>
      <c r="D27">
        <v>4.9674693145881244E-2</v>
      </c>
      <c r="F27" t="s">
        <v>229</v>
      </c>
      <c r="G27">
        <v>1</v>
      </c>
      <c r="I27">
        <v>1</v>
      </c>
    </row>
    <row r="28" spans="1:9" x14ac:dyDescent="0.25">
      <c r="A28" t="s">
        <v>230</v>
      </c>
      <c r="B28">
        <v>7.9953278202684332</v>
      </c>
      <c r="C28">
        <v>65.957554649026505</v>
      </c>
      <c r="D28">
        <v>73.952882469294934</v>
      </c>
      <c r="F28" t="s">
        <v>230</v>
      </c>
      <c r="G28">
        <v>239</v>
      </c>
      <c r="H28">
        <v>1493</v>
      </c>
      <c r="I28">
        <v>1732</v>
      </c>
    </row>
    <row r="29" spans="1:9" x14ac:dyDescent="0.25">
      <c r="A29" t="s">
        <v>231</v>
      </c>
      <c r="B29">
        <v>24.302144082297385</v>
      </c>
      <c r="C29">
        <v>65.329560108883129</v>
      </c>
      <c r="D29">
        <v>89.631704191180518</v>
      </c>
      <c r="F29" t="s">
        <v>231</v>
      </c>
      <c r="G29">
        <v>432</v>
      </c>
      <c r="H29">
        <v>625</v>
      </c>
      <c r="I29">
        <v>1057</v>
      </c>
    </row>
    <row r="30" spans="1:9" x14ac:dyDescent="0.25">
      <c r="A30" t="s">
        <v>232</v>
      </c>
      <c r="B30">
        <v>58.236314733036124</v>
      </c>
      <c r="C30">
        <v>644.31531222725744</v>
      </c>
      <c r="D30">
        <v>702.55162696029356</v>
      </c>
      <c r="F30" t="s">
        <v>232</v>
      </c>
      <c r="G30">
        <v>1432</v>
      </c>
      <c r="H30">
        <v>12930</v>
      </c>
      <c r="I30">
        <v>14362</v>
      </c>
    </row>
    <row r="31" spans="1:9" x14ac:dyDescent="0.25">
      <c r="A31" t="s">
        <v>233</v>
      </c>
      <c r="B31">
        <v>1.7559438991866347</v>
      </c>
      <c r="C31">
        <v>119.96905870086819</v>
      </c>
      <c r="D31">
        <v>121.72500260005482</v>
      </c>
      <c r="F31" t="s">
        <v>233</v>
      </c>
      <c r="G31">
        <v>53</v>
      </c>
      <c r="H31">
        <v>2684</v>
      </c>
      <c r="I31">
        <v>2737</v>
      </c>
    </row>
    <row r="32" spans="1:9" x14ac:dyDescent="0.25">
      <c r="A32" t="s">
        <v>234</v>
      </c>
      <c r="C32">
        <v>4.350731705145118</v>
      </c>
      <c r="D32">
        <v>4.350731705145118</v>
      </c>
      <c r="F32" t="s">
        <v>234</v>
      </c>
      <c r="H32">
        <v>90</v>
      </c>
      <c r="I32">
        <v>90</v>
      </c>
    </row>
    <row r="33" spans="1:9" x14ac:dyDescent="0.25">
      <c r="A33" t="s">
        <v>235</v>
      </c>
      <c r="B33">
        <v>45.710875882552877</v>
      </c>
      <c r="C33">
        <v>234.43784544813502</v>
      </c>
      <c r="D33">
        <v>280.14872133068792</v>
      </c>
      <c r="F33" t="s">
        <v>235</v>
      </c>
      <c r="G33">
        <v>1116</v>
      </c>
      <c r="H33">
        <v>4009</v>
      </c>
      <c r="I33">
        <v>5125</v>
      </c>
    </row>
    <row r="34" spans="1:9" x14ac:dyDescent="0.25">
      <c r="A34" t="s">
        <v>236</v>
      </c>
      <c r="B34">
        <v>197.37345275355881</v>
      </c>
      <c r="C34">
        <v>234.93225461969777</v>
      </c>
      <c r="D34">
        <v>432.30570737325661</v>
      </c>
      <c r="F34" t="s">
        <v>236</v>
      </c>
      <c r="G34">
        <v>3577</v>
      </c>
      <c r="H34">
        <v>3193</v>
      </c>
      <c r="I34">
        <v>6770</v>
      </c>
    </row>
    <row r="35" spans="1:9" x14ac:dyDescent="0.25">
      <c r="A35" t="s">
        <v>237</v>
      </c>
      <c r="C35">
        <v>332.37195358960287</v>
      </c>
      <c r="D35">
        <v>332.37195358960287</v>
      </c>
      <c r="F35" t="s">
        <v>237</v>
      </c>
      <c r="H35">
        <v>9076</v>
      </c>
      <c r="I35">
        <v>9076</v>
      </c>
    </row>
    <row r="36" spans="1:9" x14ac:dyDescent="0.25">
      <c r="A36" t="s">
        <v>238</v>
      </c>
      <c r="C36">
        <v>276.78139956651313</v>
      </c>
      <c r="D36">
        <v>276.78139956651313</v>
      </c>
      <c r="F36" t="s">
        <v>238</v>
      </c>
      <c r="H36">
        <v>7022</v>
      </c>
      <c r="I36">
        <v>7022</v>
      </c>
    </row>
    <row r="37" spans="1:9" x14ac:dyDescent="0.25">
      <c r="A37" t="s">
        <v>239</v>
      </c>
      <c r="B37">
        <v>17.045476651684194</v>
      </c>
      <c r="C37">
        <v>337.39883492574404</v>
      </c>
      <c r="D37">
        <v>354.44431157742821</v>
      </c>
      <c r="F37" t="s">
        <v>239</v>
      </c>
      <c r="G37">
        <v>500</v>
      </c>
      <c r="H37">
        <v>7930</v>
      </c>
      <c r="I37">
        <v>8430</v>
      </c>
    </row>
    <row r="38" spans="1:9" x14ac:dyDescent="0.25">
      <c r="A38" t="s">
        <v>240</v>
      </c>
      <c r="B38">
        <v>78.344204090275795</v>
      </c>
      <c r="C38">
        <v>153.38048554659193</v>
      </c>
      <c r="D38">
        <v>231.72468963686771</v>
      </c>
      <c r="F38" t="s">
        <v>240</v>
      </c>
      <c r="G38">
        <v>1050</v>
      </c>
      <c r="H38">
        <v>1346</v>
      </c>
      <c r="I38">
        <v>2396</v>
      </c>
    </row>
    <row r="39" spans="1:9" x14ac:dyDescent="0.25">
      <c r="A39" t="s">
        <v>241</v>
      </c>
      <c r="C39">
        <v>114.04994674350269</v>
      </c>
      <c r="D39">
        <v>114.04994674350269</v>
      </c>
      <c r="F39" t="s">
        <v>241</v>
      </c>
      <c r="H39">
        <v>2907</v>
      </c>
      <c r="I39">
        <v>2907</v>
      </c>
    </row>
    <row r="40" spans="1:9" x14ac:dyDescent="0.25">
      <c r="A40" t="s">
        <v>242</v>
      </c>
      <c r="B40">
        <v>79.431784545590247</v>
      </c>
      <c r="C40">
        <v>615.83955390786491</v>
      </c>
      <c r="D40">
        <v>695.2713384534552</v>
      </c>
      <c r="F40" t="s">
        <v>242</v>
      </c>
      <c r="G40">
        <v>2369</v>
      </c>
      <c r="H40">
        <v>14423</v>
      </c>
      <c r="I40">
        <v>16792</v>
      </c>
    </row>
    <row r="41" spans="1:9" x14ac:dyDescent="0.25">
      <c r="A41" t="s">
        <v>243</v>
      </c>
      <c r="C41">
        <v>223.53529389504769</v>
      </c>
      <c r="D41">
        <v>223.53529389504769</v>
      </c>
      <c r="F41" t="s">
        <v>243</v>
      </c>
      <c r="H41">
        <v>3887</v>
      </c>
      <c r="I41">
        <v>3887</v>
      </c>
    </row>
    <row r="42" spans="1:9" x14ac:dyDescent="0.25">
      <c r="A42" t="s">
        <v>244</v>
      </c>
      <c r="B42">
        <v>0.23972115131183369</v>
      </c>
      <c r="C42">
        <v>2.2306033711043547</v>
      </c>
      <c r="D42">
        <v>2.4703245224161883</v>
      </c>
      <c r="F42" t="s">
        <v>244</v>
      </c>
      <c r="G42">
        <v>6</v>
      </c>
      <c r="H42">
        <v>29</v>
      </c>
      <c r="I42">
        <v>35</v>
      </c>
    </row>
    <row r="43" spans="1:9" x14ac:dyDescent="0.25">
      <c r="A43" t="s">
        <v>245</v>
      </c>
      <c r="B43">
        <v>37.842699209123708</v>
      </c>
      <c r="C43">
        <v>92.697626579832317</v>
      </c>
      <c r="D43">
        <v>130.54032578895601</v>
      </c>
      <c r="F43" t="s">
        <v>245</v>
      </c>
      <c r="G43">
        <v>583</v>
      </c>
      <c r="H43">
        <v>1045</v>
      </c>
      <c r="I43">
        <v>1628</v>
      </c>
    </row>
    <row r="44" spans="1:9" x14ac:dyDescent="0.25">
      <c r="A44" t="s">
        <v>246</v>
      </c>
      <c r="B44">
        <v>81.566072618078195</v>
      </c>
      <c r="C44">
        <v>429.3922813230518</v>
      </c>
      <c r="D44">
        <v>510.95835394112999</v>
      </c>
      <c r="F44" t="s">
        <v>246</v>
      </c>
      <c r="G44">
        <v>2059</v>
      </c>
      <c r="H44">
        <v>8005</v>
      </c>
      <c r="I44">
        <v>10064</v>
      </c>
    </row>
    <row r="45" spans="1:9" x14ac:dyDescent="0.25">
      <c r="A45" t="s">
        <v>247</v>
      </c>
      <c r="C45">
        <v>100.08479055427884</v>
      </c>
      <c r="D45">
        <v>100.08479055427884</v>
      </c>
      <c r="F45" t="s">
        <v>247</v>
      </c>
      <c r="H45">
        <v>2766</v>
      </c>
      <c r="I45">
        <v>2766</v>
      </c>
    </row>
    <row r="46" spans="1:9" x14ac:dyDescent="0.25">
      <c r="A46" t="s">
        <v>248</v>
      </c>
      <c r="B46">
        <v>20.93905459880617</v>
      </c>
      <c r="C46">
        <v>206.34187243759007</v>
      </c>
      <c r="D46">
        <v>227.28092703639624</v>
      </c>
      <c r="F46" t="s">
        <v>248</v>
      </c>
      <c r="G46">
        <v>614</v>
      </c>
      <c r="H46">
        <v>4670</v>
      </c>
      <c r="I46">
        <v>5284</v>
      </c>
    </row>
    <row r="47" spans="1:9" x14ac:dyDescent="0.25">
      <c r="A47" t="s">
        <v>249</v>
      </c>
      <c r="C47">
        <v>109.08849847095776</v>
      </c>
      <c r="D47">
        <v>109.08849847095776</v>
      </c>
      <c r="F47" t="s">
        <v>249</v>
      </c>
      <c r="H47">
        <v>2675</v>
      </c>
      <c r="I47">
        <v>2675</v>
      </c>
    </row>
    <row r="48" spans="1:9" x14ac:dyDescent="0.25">
      <c r="A48" t="s">
        <v>250</v>
      </c>
      <c r="B48">
        <v>198.30108299440587</v>
      </c>
      <c r="C48">
        <v>584.10233945396089</v>
      </c>
      <c r="D48">
        <v>782.40342244836677</v>
      </c>
      <c r="F48" t="s">
        <v>250</v>
      </c>
      <c r="G48">
        <v>4508</v>
      </c>
      <c r="H48">
        <v>10255</v>
      </c>
      <c r="I48">
        <v>14763</v>
      </c>
    </row>
    <row r="49" spans="1:9" x14ac:dyDescent="0.25">
      <c r="A49" t="s">
        <v>197</v>
      </c>
      <c r="B49">
        <v>1962.1634900289164</v>
      </c>
      <c r="C49">
        <v>10414.891636405653</v>
      </c>
      <c r="D49">
        <v>12377.055126434569</v>
      </c>
      <c r="F49" t="s">
        <v>197</v>
      </c>
      <c r="G49">
        <v>44789</v>
      </c>
      <c r="H49">
        <v>217969</v>
      </c>
      <c r="I49">
        <v>262758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D88C2-B80F-4C47-8A56-9D9883052FF7}">
  <dimension ref="A1:T786"/>
  <sheetViews>
    <sheetView workbookViewId="0"/>
  </sheetViews>
  <sheetFormatPr defaultRowHeight="15" x14ac:dyDescent="0.25"/>
  <cols>
    <col min="1" max="1" width="25.5703125" bestFit="1" customWidth="1"/>
    <col min="2" max="2" width="23.5703125" bestFit="1" customWidth="1"/>
    <col min="3" max="3" width="18.42578125" bestFit="1" customWidth="1"/>
    <col min="4" max="4" width="33" bestFit="1" customWidth="1"/>
    <col min="5" max="5" width="21.140625" bestFit="1" customWidth="1"/>
    <col min="6" max="6" width="17.42578125" bestFit="1" customWidth="1"/>
    <col min="9" max="9" width="20.140625" customWidth="1"/>
    <col min="10" max="11" width="12.5703125" bestFit="1" customWidth="1"/>
    <col min="12" max="12" width="34.85546875" customWidth="1"/>
    <col min="13" max="13" width="17.140625" customWidth="1"/>
    <col min="14" max="14" width="18.85546875" customWidth="1"/>
    <col min="15" max="15" width="29.28515625" customWidth="1"/>
    <col min="18" max="18" width="11.28515625" bestFit="1" customWidth="1"/>
    <col min="19" max="19" width="19" bestFit="1" customWidth="1"/>
    <col min="20" max="49" width="12" bestFit="1" customWidth="1"/>
    <col min="50" max="50" width="21.85546875" bestFit="1" customWidth="1"/>
    <col min="51" max="51" width="13.85546875" bestFit="1" customWidth="1"/>
    <col min="52" max="52" width="21.85546875" bestFit="1" customWidth="1"/>
    <col min="53" max="53" width="13.85546875" bestFit="1" customWidth="1"/>
    <col min="54" max="54" width="21.85546875" bestFit="1" customWidth="1"/>
    <col min="55" max="55" width="13.85546875" bestFit="1" customWidth="1"/>
    <col min="56" max="56" width="21.85546875" bestFit="1" customWidth="1"/>
    <col min="57" max="57" width="13.85546875" bestFit="1" customWidth="1"/>
    <col min="58" max="58" width="21.85546875" bestFit="1" customWidth="1"/>
    <col min="59" max="59" width="13.85546875" bestFit="1" customWidth="1"/>
    <col min="60" max="60" width="21.85546875" bestFit="1" customWidth="1"/>
    <col min="61" max="61" width="13.85546875" bestFit="1" customWidth="1"/>
    <col min="62" max="62" width="21.85546875" bestFit="1" customWidth="1"/>
    <col min="63" max="63" width="13.85546875" bestFit="1" customWidth="1"/>
    <col min="64" max="64" width="21.85546875" bestFit="1" customWidth="1"/>
    <col min="65" max="65" width="13.85546875" bestFit="1" customWidth="1"/>
    <col min="66" max="66" width="21.85546875" bestFit="1" customWidth="1"/>
    <col min="67" max="67" width="12.85546875" bestFit="1" customWidth="1"/>
    <col min="68" max="68" width="20.7109375" bestFit="1" customWidth="1"/>
    <col min="69" max="69" width="13.85546875" bestFit="1" customWidth="1"/>
    <col min="70" max="70" width="21.85546875" bestFit="1" customWidth="1"/>
    <col min="71" max="71" width="12.85546875" bestFit="1" customWidth="1"/>
    <col min="72" max="72" width="21.85546875" bestFit="1" customWidth="1"/>
    <col min="73" max="73" width="12.85546875" bestFit="1" customWidth="1"/>
    <col min="74" max="74" width="21.85546875" bestFit="1" customWidth="1"/>
    <col min="75" max="75" width="13.85546875" bestFit="1" customWidth="1"/>
    <col min="76" max="76" width="20.7109375" bestFit="1" customWidth="1"/>
    <col min="77" max="91" width="12" bestFit="1" customWidth="1"/>
    <col min="92" max="92" width="12.140625" bestFit="1" customWidth="1"/>
    <col min="93" max="93" width="12" bestFit="1" customWidth="1"/>
  </cols>
  <sheetData>
    <row r="1" spans="1:20" x14ac:dyDescent="0.25">
      <c r="A1" s="91" t="s">
        <v>171</v>
      </c>
      <c r="B1" s="91" t="s">
        <v>172</v>
      </c>
      <c r="C1" s="91" t="s">
        <v>175</v>
      </c>
      <c r="D1" s="91" t="s">
        <v>178</v>
      </c>
      <c r="E1" s="91" t="s">
        <v>179</v>
      </c>
      <c r="F1" s="91" t="s">
        <v>180</v>
      </c>
      <c r="G1" s="71"/>
      <c r="I1" s="20" t="s">
        <v>296</v>
      </c>
      <c r="J1" s="20" t="s">
        <v>297</v>
      </c>
      <c r="K1" s="20" t="s">
        <v>298</v>
      </c>
      <c r="L1" s="20" t="s">
        <v>299</v>
      </c>
      <c r="M1" s="20" t="s">
        <v>300</v>
      </c>
      <c r="N1" s="20" t="s">
        <v>301</v>
      </c>
      <c r="O1" s="39" t="s">
        <v>302</v>
      </c>
      <c r="R1" s="36" t="s">
        <v>301</v>
      </c>
      <c r="S1" t="s">
        <v>303</v>
      </c>
    </row>
    <row r="2" spans="1:20" x14ac:dyDescent="0.25">
      <c r="A2" s="16" t="s">
        <v>184</v>
      </c>
      <c r="B2" s="16" t="s">
        <v>185</v>
      </c>
      <c r="C2" s="16" t="s">
        <v>187</v>
      </c>
      <c r="D2" s="16" t="s">
        <v>189</v>
      </c>
      <c r="E2" s="16">
        <v>6.9147971919134585</v>
      </c>
      <c r="F2" s="16">
        <v>224</v>
      </c>
      <c r="I2" s="20" t="s">
        <v>185</v>
      </c>
      <c r="J2" s="20"/>
      <c r="K2" s="20">
        <v>109.08102100259487</v>
      </c>
      <c r="L2" s="20">
        <f t="shared" ref="L2:L45" si="0">J2/SUM(J2:K2)*100</f>
        <v>0</v>
      </c>
      <c r="M2" s="20">
        <v>109.08102100259487</v>
      </c>
      <c r="N2" s="37" t="s">
        <v>304</v>
      </c>
      <c r="R2" t="s">
        <v>305</v>
      </c>
      <c r="S2">
        <v>738.42612711499987</v>
      </c>
    </row>
    <row r="3" spans="1:20" x14ac:dyDescent="0.25">
      <c r="A3" s="16" t="s">
        <v>184</v>
      </c>
      <c r="B3" s="16" t="s">
        <v>185</v>
      </c>
      <c r="C3" s="16" t="s">
        <v>187</v>
      </c>
      <c r="D3" s="16" t="s">
        <v>189</v>
      </c>
      <c r="E3" s="16">
        <v>83.207243001735748</v>
      </c>
      <c r="F3" s="16">
        <v>2769</v>
      </c>
      <c r="I3" s="20" t="s">
        <v>199</v>
      </c>
      <c r="J3" s="20"/>
      <c r="K3" s="20">
        <v>191.06998721617717</v>
      </c>
      <c r="L3" s="20">
        <f t="shared" si="0"/>
        <v>0</v>
      </c>
      <c r="M3" s="20">
        <v>191.06998721617717</v>
      </c>
      <c r="N3" s="20" t="s">
        <v>304</v>
      </c>
      <c r="O3" s="40">
        <v>2.9526247489999999</v>
      </c>
      <c r="R3" t="s">
        <v>306</v>
      </c>
      <c r="S3">
        <v>372.57819984000002</v>
      </c>
    </row>
    <row r="4" spans="1:20" x14ac:dyDescent="0.25">
      <c r="A4" s="16" t="s">
        <v>184</v>
      </c>
      <c r="B4" s="16" t="s">
        <v>185</v>
      </c>
      <c r="C4" s="16" t="s">
        <v>192</v>
      </c>
      <c r="D4" s="16" t="s">
        <v>189</v>
      </c>
      <c r="E4" s="16">
        <v>12.796480240514148</v>
      </c>
      <c r="F4" s="16">
        <v>626</v>
      </c>
      <c r="I4" s="20" t="s">
        <v>200</v>
      </c>
      <c r="J4" s="20">
        <v>19.636242711644634</v>
      </c>
      <c r="K4" s="20">
        <v>676.79876626937209</v>
      </c>
      <c r="L4" s="20">
        <f t="shared" si="0"/>
        <v>2.8195369931754644</v>
      </c>
      <c r="M4" s="20">
        <v>696.43500898101672</v>
      </c>
      <c r="N4" s="20" t="s">
        <v>306</v>
      </c>
      <c r="R4" t="s">
        <v>304</v>
      </c>
      <c r="S4">
        <v>625.42617134400007</v>
      </c>
    </row>
    <row r="5" spans="1:20" x14ac:dyDescent="0.25">
      <c r="A5" s="16" t="s">
        <v>184</v>
      </c>
      <c r="B5" s="16" t="s">
        <v>185</v>
      </c>
      <c r="C5" s="16" t="s">
        <v>192</v>
      </c>
      <c r="D5" s="16" t="s">
        <v>189</v>
      </c>
      <c r="E5" s="16">
        <v>3.6098178253982989E-2</v>
      </c>
      <c r="F5" s="16">
        <v>1</v>
      </c>
      <c r="I5" s="20" t="s">
        <v>206</v>
      </c>
      <c r="J5" s="20"/>
      <c r="K5" s="20">
        <v>115.83816613191323</v>
      </c>
      <c r="L5" s="20">
        <f t="shared" si="0"/>
        <v>0</v>
      </c>
      <c r="M5" s="20">
        <v>115.83816613191323</v>
      </c>
      <c r="N5" s="20" t="s">
        <v>305</v>
      </c>
      <c r="O5" s="41">
        <v>16.79643338</v>
      </c>
      <c r="R5" t="s">
        <v>197</v>
      </c>
      <c r="S5">
        <v>1736.430498299</v>
      </c>
    </row>
    <row r="6" spans="1:20" x14ac:dyDescent="0.25">
      <c r="A6" s="16" t="s">
        <v>184</v>
      </c>
      <c r="B6" s="16" t="s">
        <v>185</v>
      </c>
      <c r="C6" s="16" t="s">
        <v>192</v>
      </c>
      <c r="D6" s="16" t="s">
        <v>189</v>
      </c>
      <c r="E6" s="16">
        <v>0.49728286789610027</v>
      </c>
      <c r="F6" s="16">
        <v>28</v>
      </c>
      <c r="I6" s="20" t="s">
        <v>207</v>
      </c>
      <c r="J6" s="20"/>
      <c r="K6" s="20">
        <v>89.042662028430996</v>
      </c>
      <c r="L6" s="20">
        <f t="shared" si="0"/>
        <v>0</v>
      </c>
      <c r="M6" s="20">
        <v>89.042662028430996</v>
      </c>
      <c r="N6" s="20" t="s">
        <v>304</v>
      </c>
      <c r="O6" s="41">
        <v>1.8948702690000001</v>
      </c>
    </row>
    <row r="7" spans="1:20" x14ac:dyDescent="0.25">
      <c r="A7" s="16" t="s">
        <v>184</v>
      </c>
      <c r="B7" s="16" t="s">
        <v>185</v>
      </c>
      <c r="C7" s="16" t="s">
        <v>192</v>
      </c>
      <c r="D7" s="16" t="s">
        <v>189</v>
      </c>
      <c r="E7" s="16">
        <v>0.15761098637127632</v>
      </c>
      <c r="F7" s="16">
        <v>5</v>
      </c>
      <c r="I7" s="20" t="s">
        <v>210</v>
      </c>
      <c r="J7" s="20"/>
      <c r="K7" s="20">
        <v>199.94838588514872</v>
      </c>
      <c r="L7" s="20">
        <f t="shared" si="0"/>
        <v>0</v>
      </c>
      <c r="M7" s="20">
        <v>199.94838588514872</v>
      </c>
      <c r="N7" s="20" t="s">
        <v>304</v>
      </c>
      <c r="O7" s="40">
        <v>0.419164553</v>
      </c>
    </row>
    <row r="8" spans="1:20" x14ac:dyDescent="0.25">
      <c r="A8" s="16" t="s">
        <v>184</v>
      </c>
      <c r="B8" s="16" t="s">
        <v>185</v>
      </c>
      <c r="C8" s="16" t="s">
        <v>192</v>
      </c>
      <c r="D8" s="16" t="s">
        <v>189</v>
      </c>
      <c r="E8" s="16">
        <v>5.4715085359101439</v>
      </c>
      <c r="F8" s="16">
        <v>348</v>
      </c>
      <c r="I8" s="20" t="s">
        <v>211</v>
      </c>
      <c r="J8" s="20"/>
      <c r="K8" s="20">
        <v>390.75885685005795</v>
      </c>
      <c r="L8" s="20">
        <f t="shared" si="0"/>
        <v>0</v>
      </c>
      <c r="M8" s="20">
        <v>390.75885685005795</v>
      </c>
      <c r="N8" s="20" t="s">
        <v>304</v>
      </c>
      <c r="O8" s="41">
        <v>11.27344611</v>
      </c>
    </row>
    <row r="9" spans="1:20" x14ac:dyDescent="0.25">
      <c r="A9" s="16" t="s">
        <v>184</v>
      </c>
      <c r="B9" s="16" t="s">
        <v>199</v>
      </c>
      <c r="C9" s="16" t="s">
        <v>187</v>
      </c>
      <c r="D9" s="16" t="s">
        <v>189</v>
      </c>
      <c r="E9" s="16">
        <v>23.940903972427716</v>
      </c>
      <c r="F9" s="16">
        <v>758</v>
      </c>
      <c r="I9" s="20" t="s">
        <v>212</v>
      </c>
      <c r="J9" s="20">
        <v>140.50652859144515</v>
      </c>
      <c r="K9" s="20">
        <v>298.04677549485422</v>
      </c>
      <c r="L9" s="20">
        <f t="shared" si="0"/>
        <v>32.038643257786518</v>
      </c>
      <c r="M9" s="20">
        <v>438.55330408629936</v>
      </c>
      <c r="N9" s="20" t="s">
        <v>306</v>
      </c>
      <c r="O9" s="41">
        <v>139.3241161</v>
      </c>
      <c r="R9" s="27"/>
      <c r="S9" s="28"/>
      <c r="T9" s="29"/>
    </row>
    <row r="10" spans="1:20" x14ac:dyDescent="0.25">
      <c r="A10" s="16" t="s">
        <v>184</v>
      </c>
      <c r="B10" s="16" t="s">
        <v>199</v>
      </c>
      <c r="C10" s="16" t="s">
        <v>187</v>
      </c>
      <c r="D10" s="16" t="s">
        <v>189</v>
      </c>
      <c r="E10" s="16">
        <v>144.11078694692213</v>
      </c>
      <c r="F10" s="16">
        <v>4963</v>
      </c>
      <c r="I10" s="20" t="s">
        <v>215</v>
      </c>
      <c r="J10" s="20">
        <v>0.17184365685495034</v>
      </c>
      <c r="K10" s="20">
        <v>0.27828698125094442</v>
      </c>
      <c r="L10" s="20">
        <f t="shared" si="0"/>
        <v>38.176396429723489</v>
      </c>
      <c r="M10" s="20">
        <v>0.45013063810589476</v>
      </c>
      <c r="N10" s="20" t="s">
        <v>306</v>
      </c>
      <c r="R10" s="30"/>
      <c r="S10" s="31"/>
      <c r="T10" s="32"/>
    </row>
    <row r="11" spans="1:20" x14ac:dyDescent="0.25">
      <c r="A11" s="16" t="s">
        <v>184</v>
      </c>
      <c r="B11" s="16" t="s">
        <v>199</v>
      </c>
      <c r="C11" s="16" t="s">
        <v>192</v>
      </c>
      <c r="D11" s="16" t="s">
        <v>189</v>
      </c>
      <c r="E11" s="16">
        <v>16.225782577192135</v>
      </c>
      <c r="F11" s="16">
        <v>705</v>
      </c>
      <c r="I11" s="20" t="s">
        <v>216</v>
      </c>
      <c r="J11" s="20">
        <v>287.9070431042399</v>
      </c>
      <c r="K11" s="20">
        <v>600.38145210929372</v>
      </c>
      <c r="L11" s="20">
        <f t="shared" si="0"/>
        <v>32.411434421992666</v>
      </c>
      <c r="M11" s="20">
        <v>888.28849521353368</v>
      </c>
      <c r="N11" s="20" t="s">
        <v>304</v>
      </c>
      <c r="O11" s="40">
        <v>194.53767339999999</v>
      </c>
      <c r="R11" s="30"/>
      <c r="S11" s="31"/>
      <c r="T11" s="32"/>
    </row>
    <row r="12" spans="1:20" x14ac:dyDescent="0.25">
      <c r="A12" s="16" t="s">
        <v>184</v>
      </c>
      <c r="B12" s="16" t="s">
        <v>199</v>
      </c>
      <c r="C12" s="16" t="s">
        <v>192</v>
      </c>
      <c r="D12" s="16" t="s">
        <v>189</v>
      </c>
      <c r="E12" s="16">
        <v>0.24612006824863031</v>
      </c>
      <c r="F12" s="16">
        <v>7</v>
      </c>
      <c r="I12" s="20" t="s">
        <v>217</v>
      </c>
      <c r="J12" s="20">
        <v>1.5950893052952074E-2</v>
      </c>
      <c r="K12" s="20">
        <v>3.7349178311575561E-2</v>
      </c>
      <c r="L12" s="20">
        <f t="shared" si="0"/>
        <v>29.926588547811484</v>
      </c>
      <c r="M12" s="20">
        <v>5.3300071364527635E-2</v>
      </c>
      <c r="N12" s="20" t="s">
        <v>306</v>
      </c>
      <c r="R12" s="30"/>
      <c r="S12" s="31"/>
      <c r="T12" s="32"/>
    </row>
    <row r="13" spans="1:20" x14ac:dyDescent="0.25">
      <c r="A13" s="16" t="s">
        <v>184</v>
      </c>
      <c r="B13" s="16" t="s">
        <v>199</v>
      </c>
      <c r="C13" s="16" t="s">
        <v>192</v>
      </c>
      <c r="D13" s="16" t="s">
        <v>189</v>
      </c>
      <c r="E13" s="16">
        <v>0.66966501038627746</v>
      </c>
      <c r="F13" s="16">
        <v>36</v>
      </c>
      <c r="I13" s="20" t="s">
        <v>218</v>
      </c>
      <c r="J13" s="20">
        <v>162.87998098096966</v>
      </c>
      <c r="K13" s="20">
        <v>409.79147668659067</v>
      </c>
      <c r="L13" s="20">
        <f t="shared" si="0"/>
        <v>28.442133582903757</v>
      </c>
      <c r="M13" s="20">
        <v>572.67145766756039</v>
      </c>
      <c r="N13" s="20" t="s">
        <v>304</v>
      </c>
      <c r="O13" s="41">
        <v>139.46043760000001</v>
      </c>
      <c r="R13" s="30"/>
      <c r="S13" s="31"/>
      <c r="T13" s="32"/>
    </row>
    <row r="14" spans="1:20" x14ac:dyDescent="0.25">
      <c r="A14" s="16" t="s">
        <v>184</v>
      </c>
      <c r="B14" s="16" t="s">
        <v>199</v>
      </c>
      <c r="C14" s="16" t="s">
        <v>192</v>
      </c>
      <c r="D14" s="16" t="s">
        <v>189</v>
      </c>
      <c r="E14" s="16">
        <v>5.8767286410002777</v>
      </c>
      <c r="F14" s="16">
        <v>287</v>
      </c>
      <c r="I14" s="20" t="s">
        <v>219</v>
      </c>
      <c r="J14" s="20">
        <v>3.1298791366616645</v>
      </c>
      <c r="K14" s="20">
        <v>46.416769621352003</v>
      </c>
      <c r="L14" s="20">
        <f t="shared" si="0"/>
        <v>6.3170349864589745</v>
      </c>
      <c r="M14" s="20">
        <v>49.546648758013667</v>
      </c>
      <c r="N14" s="20" t="s">
        <v>304</v>
      </c>
      <c r="O14" s="40">
        <v>16.79643338</v>
      </c>
      <c r="R14" s="30"/>
      <c r="S14" s="31"/>
      <c r="T14" s="32"/>
    </row>
    <row r="15" spans="1:20" x14ac:dyDescent="0.25">
      <c r="A15" s="16" t="s">
        <v>184</v>
      </c>
      <c r="B15" s="16" t="s">
        <v>200</v>
      </c>
      <c r="C15" s="16" t="s">
        <v>187</v>
      </c>
      <c r="D15" s="16" t="s">
        <v>190</v>
      </c>
      <c r="E15" s="16">
        <v>7.0807838826770499</v>
      </c>
      <c r="F15" s="16">
        <v>217</v>
      </c>
      <c r="I15" s="20" t="s">
        <v>220</v>
      </c>
      <c r="J15" s="20">
        <v>8.7674496361516674</v>
      </c>
      <c r="K15" s="20">
        <v>240.08080497377514</v>
      </c>
      <c r="L15" s="20">
        <f t="shared" si="0"/>
        <v>3.5232112236008124</v>
      </c>
      <c r="M15" s="20">
        <v>248.84825460992681</v>
      </c>
      <c r="N15" s="20" t="s">
        <v>304</v>
      </c>
      <c r="R15" s="30"/>
      <c r="S15" s="31"/>
      <c r="T15" s="32"/>
    </row>
    <row r="16" spans="1:20" x14ac:dyDescent="0.25">
      <c r="A16" s="16" t="s">
        <v>184</v>
      </c>
      <c r="B16" s="16" t="s">
        <v>200</v>
      </c>
      <c r="C16" s="16" t="s">
        <v>187</v>
      </c>
      <c r="D16" s="16" t="s">
        <v>190</v>
      </c>
      <c r="E16" s="16">
        <v>0.16334318025653238</v>
      </c>
      <c r="F16" s="16">
        <v>4</v>
      </c>
      <c r="I16" s="20" t="s">
        <v>221</v>
      </c>
      <c r="J16" s="20">
        <v>2.2069677378631365</v>
      </c>
      <c r="K16" s="20">
        <v>166.9566027554734</v>
      </c>
      <c r="L16" s="20">
        <f t="shared" si="0"/>
        <v>1.3046353487496709</v>
      </c>
      <c r="M16" s="20">
        <v>169.16357049333652</v>
      </c>
      <c r="N16" s="20" t="s">
        <v>305</v>
      </c>
      <c r="R16" s="30"/>
      <c r="S16" s="31"/>
      <c r="T16" s="32"/>
    </row>
    <row r="17" spans="1:20" x14ac:dyDescent="0.25">
      <c r="A17" s="16" t="s">
        <v>184</v>
      </c>
      <c r="B17" s="16" t="s">
        <v>200</v>
      </c>
      <c r="C17" s="16" t="s">
        <v>187</v>
      </c>
      <c r="D17" s="16" t="s">
        <v>189</v>
      </c>
      <c r="E17" s="16">
        <v>143.36394321157147</v>
      </c>
      <c r="F17" s="16">
        <v>4449</v>
      </c>
      <c r="I17" s="20" t="s">
        <v>222</v>
      </c>
      <c r="J17" s="20">
        <v>110.67165637510605</v>
      </c>
      <c r="K17" s="20">
        <v>425.4345325000005</v>
      </c>
      <c r="L17" s="20">
        <f t="shared" si="0"/>
        <v>20.64360730610565</v>
      </c>
      <c r="M17" s="20">
        <v>536.10618887510657</v>
      </c>
      <c r="N17" s="20" t="s">
        <v>304</v>
      </c>
      <c r="O17" s="40">
        <v>85.920368150000002</v>
      </c>
      <c r="R17" s="30"/>
      <c r="S17" s="31"/>
      <c r="T17" s="32"/>
    </row>
    <row r="18" spans="1:20" x14ac:dyDescent="0.25">
      <c r="A18" s="16" t="s">
        <v>184</v>
      </c>
      <c r="B18" s="16" t="s">
        <v>200</v>
      </c>
      <c r="C18" s="16" t="s">
        <v>187</v>
      </c>
      <c r="D18" s="16" t="s">
        <v>190</v>
      </c>
      <c r="E18" s="16">
        <v>4.0019253978500625E-2</v>
      </c>
      <c r="F18" s="16">
        <v>1</v>
      </c>
      <c r="I18" s="20" t="s">
        <v>223</v>
      </c>
      <c r="J18" s="20">
        <v>281.41836197919253</v>
      </c>
      <c r="K18" s="20">
        <v>691.78023990642453</v>
      </c>
      <c r="L18" s="20">
        <f t="shared" si="0"/>
        <v>28.91684815760437</v>
      </c>
      <c r="M18" s="20">
        <v>973.19860188561711</v>
      </c>
      <c r="N18" s="20" t="s">
        <v>305</v>
      </c>
      <c r="O18" s="40">
        <v>194.53767339999999</v>
      </c>
      <c r="R18" s="30"/>
      <c r="S18" s="31"/>
      <c r="T18" s="32"/>
    </row>
    <row r="19" spans="1:20" x14ac:dyDescent="0.25">
      <c r="A19" s="16" t="s">
        <v>184</v>
      </c>
      <c r="B19" s="16" t="s">
        <v>200</v>
      </c>
      <c r="C19" s="16" t="s">
        <v>187</v>
      </c>
      <c r="D19" s="16" t="s">
        <v>190</v>
      </c>
      <c r="E19" s="16">
        <v>11.343572380216802</v>
      </c>
      <c r="F19" s="16">
        <v>342</v>
      </c>
      <c r="I19" s="20" t="s">
        <v>224</v>
      </c>
      <c r="J19" s="20">
        <v>8.3145459876443155</v>
      </c>
      <c r="K19" s="20">
        <v>99.857461997675557</v>
      </c>
      <c r="L19" s="20">
        <f t="shared" si="0"/>
        <v>7.6864118014456109</v>
      </c>
      <c r="M19" s="20">
        <v>108.17200798531988</v>
      </c>
      <c r="N19" s="20" t="s">
        <v>304</v>
      </c>
      <c r="O19" s="41">
        <v>7.212425487</v>
      </c>
      <c r="R19" s="30"/>
      <c r="S19" s="31"/>
      <c r="T19" s="32"/>
    </row>
    <row r="20" spans="1:20" x14ac:dyDescent="0.25">
      <c r="A20" s="16" t="s">
        <v>184</v>
      </c>
      <c r="B20" s="16" t="s">
        <v>200</v>
      </c>
      <c r="C20" s="16" t="s">
        <v>187</v>
      </c>
      <c r="D20" s="16" t="s">
        <v>190</v>
      </c>
      <c r="E20" s="16">
        <v>0.19775145602372615</v>
      </c>
      <c r="F20" s="16">
        <v>4</v>
      </c>
      <c r="I20" s="20" t="s">
        <v>225</v>
      </c>
      <c r="J20" s="20"/>
      <c r="K20" s="20">
        <v>140.10573463856375</v>
      </c>
      <c r="L20" s="20">
        <f t="shared" si="0"/>
        <v>0</v>
      </c>
      <c r="M20" s="20">
        <v>140.10573463856375</v>
      </c>
      <c r="N20" s="20" t="s">
        <v>304</v>
      </c>
      <c r="R20" s="30"/>
      <c r="S20" s="31"/>
      <c r="T20" s="32"/>
    </row>
    <row r="21" spans="1:20" x14ac:dyDescent="0.25">
      <c r="A21" s="16" t="s">
        <v>184</v>
      </c>
      <c r="B21" s="16" t="s">
        <v>200</v>
      </c>
      <c r="C21" s="16" t="s">
        <v>187</v>
      </c>
      <c r="D21" s="16" t="s">
        <v>189</v>
      </c>
      <c r="E21" s="16">
        <v>368.36785304945585</v>
      </c>
      <c r="F21" s="16">
        <v>12096</v>
      </c>
      <c r="I21" s="20" t="s">
        <v>226</v>
      </c>
      <c r="J21" s="20">
        <v>76.066616186523689</v>
      </c>
      <c r="K21" s="20">
        <v>247.1459248627998</v>
      </c>
      <c r="L21" s="20">
        <f t="shared" si="0"/>
        <v>23.534549723711258</v>
      </c>
      <c r="M21" s="20">
        <v>323.21254104932348</v>
      </c>
      <c r="N21" s="20" t="s">
        <v>306</v>
      </c>
      <c r="O21" s="41">
        <v>146.4888818</v>
      </c>
      <c r="R21" s="30"/>
      <c r="S21" s="31"/>
      <c r="T21" s="32"/>
    </row>
    <row r="22" spans="1:20" x14ac:dyDescent="0.25">
      <c r="A22" s="16" t="s">
        <v>184</v>
      </c>
      <c r="B22" s="16" t="s">
        <v>200</v>
      </c>
      <c r="C22" s="16" t="s">
        <v>187</v>
      </c>
      <c r="D22" s="16" t="s">
        <v>190</v>
      </c>
      <c r="E22" s="16">
        <v>0.45470604175664114</v>
      </c>
      <c r="F22" s="16">
        <v>13</v>
      </c>
      <c r="I22" s="20" t="s">
        <v>227</v>
      </c>
      <c r="J22" s="20">
        <v>11.336593328243799</v>
      </c>
      <c r="K22" s="20">
        <v>111.06568982289829</v>
      </c>
      <c r="L22" s="20">
        <f t="shared" si="0"/>
        <v>9.2617498925615607</v>
      </c>
      <c r="M22" s="20">
        <v>122.40228315114209</v>
      </c>
      <c r="N22" s="20" t="s">
        <v>305</v>
      </c>
      <c r="O22" s="40">
        <v>59.611045070000003</v>
      </c>
      <c r="R22" s="30"/>
      <c r="S22" s="31"/>
      <c r="T22" s="32"/>
    </row>
    <row r="23" spans="1:20" x14ac:dyDescent="0.25">
      <c r="A23" s="16" t="s">
        <v>184</v>
      </c>
      <c r="B23" s="16" t="s">
        <v>200</v>
      </c>
      <c r="C23" s="16" t="s">
        <v>192</v>
      </c>
      <c r="D23" s="16" t="s">
        <v>189</v>
      </c>
      <c r="E23" s="16">
        <v>126.58169266185494</v>
      </c>
      <c r="F23" s="16">
        <v>5670</v>
      </c>
      <c r="I23" s="20" t="s">
        <v>228</v>
      </c>
      <c r="J23" s="20"/>
      <c r="K23" s="20">
        <v>218.38689166803709</v>
      </c>
      <c r="L23" s="20">
        <f t="shared" si="0"/>
        <v>0</v>
      </c>
      <c r="M23" s="20">
        <v>218.38689166803709</v>
      </c>
      <c r="N23" s="20" t="s">
        <v>304</v>
      </c>
      <c r="O23" s="40">
        <v>2.3086664190000001</v>
      </c>
      <c r="R23" s="30"/>
      <c r="S23" s="31"/>
      <c r="T23" s="32"/>
    </row>
    <row r="24" spans="1:20" x14ac:dyDescent="0.25">
      <c r="A24" s="16" t="s">
        <v>184</v>
      </c>
      <c r="B24" s="16" t="s">
        <v>200</v>
      </c>
      <c r="C24" s="16" t="s">
        <v>192</v>
      </c>
      <c r="D24" s="16" t="s">
        <v>189</v>
      </c>
      <c r="E24" s="16">
        <v>1.67503820062943E-2</v>
      </c>
      <c r="F24" s="16">
        <v>1</v>
      </c>
      <c r="I24" s="20" t="s">
        <v>229</v>
      </c>
      <c r="J24" s="20">
        <v>4.9674693145881244E-2</v>
      </c>
      <c r="K24" s="20"/>
      <c r="L24" s="20">
        <f t="shared" si="0"/>
        <v>100</v>
      </c>
      <c r="M24" s="20">
        <v>4.9674693145881244E-2</v>
      </c>
      <c r="N24" s="20" t="s">
        <v>307</v>
      </c>
      <c r="R24" s="30"/>
      <c r="S24" s="31"/>
      <c r="T24" s="32"/>
    </row>
    <row r="25" spans="1:20" x14ac:dyDescent="0.25">
      <c r="A25" s="16" t="s">
        <v>184</v>
      </c>
      <c r="B25" s="16" t="s">
        <v>200</v>
      </c>
      <c r="C25" s="16" t="s">
        <v>192</v>
      </c>
      <c r="D25" s="16" t="s">
        <v>190</v>
      </c>
      <c r="E25" s="16">
        <v>0.35606651673538214</v>
      </c>
      <c r="F25" s="16">
        <v>13</v>
      </c>
      <c r="I25" s="20" t="s">
        <v>230</v>
      </c>
      <c r="J25" s="20">
        <v>7.9953278202684332</v>
      </c>
      <c r="K25" s="20">
        <v>65.957554649026505</v>
      </c>
      <c r="L25" s="20">
        <f t="shared" si="0"/>
        <v>10.81138091349999</v>
      </c>
      <c r="M25" s="20">
        <v>73.952882469294934</v>
      </c>
      <c r="N25" s="20" t="s">
        <v>308</v>
      </c>
      <c r="O25" s="40">
        <v>0.419164553</v>
      </c>
      <c r="R25" s="30"/>
      <c r="S25" s="31"/>
      <c r="T25" s="32"/>
    </row>
    <row r="26" spans="1:20" x14ac:dyDescent="0.25">
      <c r="A26" s="16" t="s">
        <v>184</v>
      </c>
      <c r="B26" s="16" t="s">
        <v>200</v>
      </c>
      <c r="C26" s="16" t="s">
        <v>192</v>
      </c>
      <c r="D26" s="16" t="s">
        <v>189</v>
      </c>
      <c r="E26" s="16">
        <v>2.8449531362749196</v>
      </c>
      <c r="F26" s="16">
        <v>136</v>
      </c>
      <c r="I26" s="20" t="s">
        <v>231</v>
      </c>
      <c r="J26" s="20">
        <v>24.302144082297385</v>
      </c>
      <c r="K26" s="20">
        <v>65.329560108883129</v>
      </c>
      <c r="L26" s="20">
        <f t="shared" si="0"/>
        <v>27.113334842392344</v>
      </c>
      <c r="M26" s="20">
        <v>89.631704191180518</v>
      </c>
      <c r="N26" s="20" t="s">
        <v>307</v>
      </c>
      <c r="O26" s="40">
        <v>38.57902129</v>
      </c>
      <c r="R26" s="33"/>
      <c r="S26" s="34"/>
      <c r="T26" s="35"/>
    </row>
    <row r="27" spans="1:20" x14ac:dyDescent="0.25">
      <c r="A27" s="16" t="s">
        <v>184</v>
      </c>
      <c r="B27" s="16" t="s">
        <v>200</v>
      </c>
      <c r="C27" s="16" t="s">
        <v>187</v>
      </c>
      <c r="D27" s="16" t="s">
        <v>189</v>
      </c>
      <c r="E27" s="16">
        <v>9.4280334416125461E-2</v>
      </c>
      <c r="F27" s="16">
        <v>3</v>
      </c>
      <c r="I27" s="20" t="s">
        <v>232</v>
      </c>
      <c r="J27" s="20">
        <v>58.236314733036124</v>
      </c>
      <c r="K27" s="20">
        <v>644.31531222725744</v>
      </c>
      <c r="L27" s="20">
        <f t="shared" si="0"/>
        <v>8.2892576855889182</v>
      </c>
      <c r="M27" s="20">
        <v>702.55162696029356</v>
      </c>
      <c r="N27" s="20" t="s">
        <v>305</v>
      </c>
      <c r="O27" s="40">
        <v>128.8455625</v>
      </c>
    </row>
    <row r="28" spans="1:20" x14ac:dyDescent="0.25">
      <c r="A28" s="16" t="s">
        <v>184</v>
      </c>
      <c r="B28" s="16" t="s">
        <v>200</v>
      </c>
      <c r="C28" s="16" t="s">
        <v>192</v>
      </c>
      <c r="D28" s="16" t="s">
        <v>189</v>
      </c>
      <c r="E28" s="16">
        <v>35.529293493792473</v>
      </c>
      <c r="F28" s="16">
        <v>2112</v>
      </c>
      <c r="I28" s="20" t="s">
        <v>233</v>
      </c>
      <c r="J28" s="20">
        <v>1.7559438991866347</v>
      </c>
      <c r="K28" s="20">
        <v>119.96905870086819</v>
      </c>
      <c r="L28" s="20">
        <f t="shared" si="0"/>
        <v>1.4425498966354871</v>
      </c>
      <c r="M28" s="20">
        <v>121.72500260005482</v>
      </c>
      <c r="N28" s="20" t="s">
        <v>305</v>
      </c>
      <c r="O28" s="41">
        <v>0.419164553</v>
      </c>
    </row>
    <row r="29" spans="1:20" x14ac:dyDescent="0.25">
      <c r="A29" s="16" t="s">
        <v>184</v>
      </c>
      <c r="B29" s="16" t="s">
        <v>206</v>
      </c>
      <c r="C29" s="16" t="s">
        <v>187</v>
      </c>
      <c r="D29" s="16" t="s">
        <v>189</v>
      </c>
      <c r="E29" s="16">
        <v>13.454209127225543</v>
      </c>
      <c r="F29" s="16">
        <v>431</v>
      </c>
      <c r="I29" s="20" t="s">
        <v>234</v>
      </c>
      <c r="J29" s="20"/>
      <c r="K29" s="20">
        <v>4.350731705145118</v>
      </c>
      <c r="L29" s="20">
        <f t="shared" si="0"/>
        <v>0</v>
      </c>
      <c r="M29" s="20">
        <v>4.350731705145118</v>
      </c>
      <c r="N29" s="20" t="s">
        <v>304</v>
      </c>
      <c r="O29" s="41">
        <v>21.147571630000002</v>
      </c>
    </row>
    <row r="30" spans="1:20" x14ac:dyDescent="0.25">
      <c r="A30" s="16" t="s">
        <v>184</v>
      </c>
      <c r="B30" s="16" t="s">
        <v>206</v>
      </c>
      <c r="C30" s="16" t="s">
        <v>187</v>
      </c>
      <c r="D30" s="16" t="s">
        <v>189</v>
      </c>
      <c r="E30" s="16">
        <v>68.459886960674652</v>
      </c>
      <c r="F30" s="16">
        <v>2427</v>
      </c>
      <c r="I30" s="20" t="s">
        <v>235</v>
      </c>
      <c r="J30" s="20">
        <v>45.710875882552877</v>
      </c>
      <c r="K30" s="20">
        <v>234.43784544813502</v>
      </c>
      <c r="L30" s="20">
        <f t="shared" si="0"/>
        <v>16.31664626753577</v>
      </c>
      <c r="M30" s="20">
        <v>280.14872133068792</v>
      </c>
      <c r="N30" s="20" t="s">
        <v>305</v>
      </c>
    </row>
    <row r="31" spans="1:20" x14ac:dyDescent="0.25">
      <c r="A31" s="16" t="s">
        <v>184</v>
      </c>
      <c r="B31" s="16" t="s">
        <v>206</v>
      </c>
      <c r="C31" s="16" t="s">
        <v>192</v>
      </c>
      <c r="D31" s="16" t="s">
        <v>189</v>
      </c>
      <c r="E31" s="16">
        <v>32.408795772810429</v>
      </c>
      <c r="F31" s="16">
        <v>1477</v>
      </c>
      <c r="I31" s="20" t="s">
        <v>236</v>
      </c>
      <c r="J31" s="20">
        <v>197.37345275355881</v>
      </c>
      <c r="K31" s="20">
        <v>234.93225461969777</v>
      </c>
      <c r="L31" s="20">
        <f t="shared" si="0"/>
        <v>45.655990514866097</v>
      </c>
      <c r="M31" s="20">
        <v>432.30570737325661</v>
      </c>
      <c r="N31" s="20" t="s">
        <v>305</v>
      </c>
      <c r="O31" s="40">
        <v>336.53958999999998</v>
      </c>
    </row>
    <row r="32" spans="1:20" x14ac:dyDescent="0.25">
      <c r="A32" s="16" t="s">
        <v>184</v>
      </c>
      <c r="B32" s="16" t="s">
        <v>206</v>
      </c>
      <c r="C32" s="16" t="s">
        <v>192</v>
      </c>
      <c r="D32" s="16" t="s">
        <v>189</v>
      </c>
      <c r="E32" s="16">
        <v>0.13795737898865093</v>
      </c>
      <c r="F32" s="16">
        <v>9</v>
      </c>
      <c r="I32" s="20" t="s">
        <v>237</v>
      </c>
      <c r="J32" s="20"/>
      <c r="K32" s="20">
        <v>332.37195358960287</v>
      </c>
      <c r="L32" s="20">
        <f t="shared" si="0"/>
        <v>0</v>
      </c>
      <c r="M32" s="20">
        <v>332.37195358960287</v>
      </c>
      <c r="N32" s="20" t="s">
        <v>305</v>
      </c>
      <c r="O32" s="41">
        <v>0.419164553</v>
      </c>
    </row>
    <row r="33" spans="1:15" x14ac:dyDescent="0.25">
      <c r="A33" s="16" t="s">
        <v>184</v>
      </c>
      <c r="B33" s="16" t="s">
        <v>206</v>
      </c>
      <c r="C33" s="16" t="s">
        <v>192</v>
      </c>
      <c r="D33" s="16" t="s">
        <v>189</v>
      </c>
      <c r="E33" s="16">
        <v>0.45749040614929254</v>
      </c>
      <c r="F33" s="16">
        <v>23</v>
      </c>
      <c r="I33" s="20" t="s">
        <v>238</v>
      </c>
      <c r="J33" s="20"/>
      <c r="K33" s="20">
        <v>276.78139956651313</v>
      </c>
      <c r="L33" s="20">
        <f t="shared" si="0"/>
        <v>0</v>
      </c>
      <c r="M33" s="20">
        <v>276.78139956651313</v>
      </c>
      <c r="N33" s="20" t="s">
        <v>305</v>
      </c>
    </row>
    <row r="34" spans="1:15" x14ac:dyDescent="0.25">
      <c r="A34" s="16" t="s">
        <v>184</v>
      </c>
      <c r="B34" s="16" t="s">
        <v>206</v>
      </c>
      <c r="C34" s="16" t="s">
        <v>192</v>
      </c>
      <c r="D34" s="16" t="s">
        <v>189</v>
      </c>
      <c r="E34" s="16">
        <v>0.91982648606466444</v>
      </c>
      <c r="F34" s="16">
        <v>51</v>
      </c>
      <c r="I34" s="20" t="s">
        <v>239</v>
      </c>
      <c r="J34" s="20">
        <v>17.045476651684194</v>
      </c>
      <c r="K34" s="20">
        <v>337.39883492574404</v>
      </c>
      <c r="L34" s="20">
        <f t="shared" si="0"/>
        <v>4.8090704505383535</v>
      </c>
      <c r="M34" s="20">
        <v>354.44431157742821</v>
      </c>
      <c r="N34" s="20" t="s">
        <v>304</v>
      </c>
      <c r="O34" s="41">
        <v>17.013940649999999</v>
      </c>
    </row>
    <row r="35" spans="1:15" x14ac:dyDescent="0.25">
      <c r="A35" s="16" t="s">
        <v>184</v>
      </c>
      <c r="B35" s="16" t="s">
        <v>207</v>
      </c>
      <c r="C35" s="16" t="s">
        <v>187</v>
      </c>
      <c r="D35" s="16" t="s">
        <v>189</v>
      </c>
      <c r="E35" s="16">
        <v>12.79700756036307</v>
      </c>
      <c r="F35" s="16">
        <v>412</v>
      </c>
      <c r="I35" s="20" t="s">
        <v>240</v>
      </c>
      <c r="J35" s="20">
        <v>78.344204090275795</v>
      </c>
      <c r="K35" s="20">
        <v>153.38048554659193</v>
      </c>
      <c r="L35" s="20">
        <f t="shared" si="0"/>
        <v>33.809174245976045</v>
      </c>
      <c r="M35" s="20">
        <v>231.72468963686771</v>
      </c>
      <c r="N35" s="20" t="s">
        <v>304</v>
      </c>
      <c r="O35" s="41">
        <v>82.590813549999993</v>
      </c>
    </row>
    <row r="36" spans="1:15" x14ac:dyDescent="0.25">
      <c r="A36" s="16" t="s">
        <v>184</v>
      </c>
      <c r="B36" s="16" t="s">
        <v>207</v>
      </c>
      <c r="C36" s="16" t="s">
        <v>187</v>
      </c>
      <c r="D36" s="16" t="s">
        <v>189</v>
      </c>
      <c r="E36" s="16">
        <v>61.433136235679036</v>
      </c>
      <c r="F36" s="16">
        <v>2021</v>
      </c>
      <c r="I36" s="20" t="s">
        <v>241</v>
      </c>
      <c r="J36" s="20"/>
      <c r="K36" s="20">
        <v>114.04994674350269</v>
      </c>
      <c r="L36" s="20">
        <f t="shared" si="0"/>
        <v>0</v>
      </c>
      <c r="M36" s="20">
        <v>114.04994674350269</v>
      </c>
      <c r="N36" s="20" t="s">
        <v>304</v>
      </c>
      <c r="O36" s="40">
        <v>7.212425487</v>
      </c>
    </row>
    <row r="37" spans="1:15" x14ac:dyDescent="0.25">
      <c r="A37" s="16" t="s">
        <v>184</v>
      </c>
      <c r="B37" s="16" t="s">
        <v>207</v>
      </c>
      <c r="C37" s="16" t="s">
        <v>192</v>
      </c>
      <c r="D37" s="16" t="s">
        <v>189</v>
      </c>
      <c r="E37" s="16">
        <v>10.321168115429904</v>
      </c>
      <c r="F37" s="16">
        <v>481</v>
      </c>
      <c r="I37" s="20" t="s">
        <v>242</v>
      </c>
      <c r="J37" s="20">
        <v>79.431784545590247</v>
      </c>
      <c r="K37" s="20">
        <v>615.83955390786491</v>
      </c>
      <c r="L37" s="20">
        <f t="shared" si="0"/>
        <v>11.424573422266535</v>
      </c>
      <c r="M37" s="20">
        <v>695.2713384534552</v>
      </c>
      <c r="N37" s="20" t="s">
        <v>304</v>
      </c>
      <c r="O37" s="40">
        <v>11.27344611</v>
      </c>
    </row>
    <row r="38" spans="1:15" x14ac:dyDescent="0.25">
      <c r="A38" s="16" t="s">
        <v>184</v>
      </c>
      <c r="B38" s="16" t="s">
        <v>207</v>
      </c>
      <c r="C38" s="16" t="s">
        <v>192</v>
      </c>
      <c r="D38" s="16" t="s">
        <v>189</v>
      </c>
      <c r="E38" s="16">
        <v>0.33716333479205468</v>
      </c>
      <c r="F38" s="16">
        <v>17</v>
      </c>
      <c r="I38" s="20" t="s">
        <v>243</v>
      </c>
      <c r="J38" s="20"/>
      <c r="K38" s="20">
        <v>223.53529389504769</v>
      </c>
      <c r="L38" s="20">
        <f t="shared" si="0"/>
        <v>0</v>
      </c>
      <c r="M38" s="20">
        <v>223.53529389504769</v>
      </c>
      <c r="N38" s="20" t="s">
        <v>305</v>
      </c>
      <c r="O38" s="40">
        <v>0.419164553</v>
      </c>
    </row>
    <row r="39" spans="1:15" x14ac:dyDescent="0.25">
      <c r="A39" s="16" t="s">
        <v>184</v>
      </c>
      <c r="B39" s="16" t="s">
        <v>207</v>
      </c>
      <c r="C39" s="16" t="s">
        <v>192</v>
      </c>
      <c r="D39" s="16" t="s">
        <v>189</v>
      </c>
      <c r="E39" s="16">
        <v>4.1541867821669349</v>
      </c>
      <c r="F39" s="16">
        <v>261</v>
      </c>
      <c r="I39" s="20" t="s">
        <v>244</v>
      </c>
      <c r="J39" s="20">
        <v>0.23972115131183369</v>
      </c>
      <c r="K39" s="20">
        <v>2.2306033711043547</v>
      </c>
      <c r="L39" s="20">
        <f t="shared" si="0"/>
        <v>9.7040347993374549</v>
      </c>
      <c r="M39" s="20">
        <v>2.4703245224161883</v>
      </c>
      <c r="N39" s="20" t="s">
        <v>306</v>
      </c>
    </row>
    <row r="40" spans="1:15" x14ac:dyDescent="0.25">
      <c r="A40" s="16" t="s">
        <v>184</v>
      </c>
      <c r="B40" s="16" t="s">
        <v>210</v>
      </c>
      <c r="C40" s="16" t="s">
        <v>187</v>
      </c>
      <c r="D40" s="16" t="s">
        <v>189</v>
      </c>
      <c r="E40" s="16">
        <v>24.322967179254821</v>
      </c>
      <c r="F40" s="16">
        <v>754</v>
      </c>
      <c r="I40" s="20" t="s">
        <v>245</v>
      </c>
      <c r="J40" s="20">
        <v>37.842699209123708</v>
      </c>
      <c r="K40" s="20">
        <v>92.697626579832317</v>
      </c>
      <c r="L40" s="20">
        <f t="shared" si="0"/>
        <v>28.989278968327259</v>
      </c>
      <c r="M40" s="20">
        <v>130.54032578895601</v>
      </c>
      <c r="N40" s="20" t="s">
        <v>306</v>
      </c>
      <c r="O40" s="40">
        <v>48.186180649999997</v>
      </c>
    </row>
    <row r="41" spans="1:15" x14ac:dyDescent="0.25">
      <c r="A41" s="16" t="s">
        <v>184</v>
      </c>
      <c r="B41" s="16" t="s">
        <v>210</v>
      </c>
      <c r="C41" s="16" t="s">
        <v>187</v>
      </c>
      <c r="D41" s="16" t="s">
        <v>189</v>
      </c>
      <c r="E41" s="16">
        <v>141.11477940925488</v>
      </c>
      <c r="F41" s="16">
        <v>4455</v>
      </c>
      <c r="I41" s="20" t="s">
        <v>246</v>
      </c>
      <c r="J41" s="20">
        <v>81.566072618078195</v>
      </c>
      <c r="K41" s="20">
        <v>429.3922813230518</v>
      </c>
      <c r="L41" s="20">
        <f t="shared" si="0"/>
        <v>15.963350435302956</v>
      </c>
      <c r="M41" s="20">
        <v>510.95835394112999</v>
      </c>
      <c r="N41" s="20" t="s">
        <v>304</v>
      </c>
    </row>
    <row r="42" spans="1:15" x14ac:dyDescent="0.25">
      <c r="A42" s="16" t="s">
        <v>184</v>
      </c>
      <c r="B42" s="16" t="s">
        <v>210</v>
      </c>
      <c r="C42" s="16" t="s">
        <v>192</v>
      </c>
      <c r="D42" s="16" t="s">
        <v>189</v>
      </c>
      <c r="E42" s="16">
        <v>23.069033796549107</v>
      </c>
      <c r="F42" s="16">
        <v>999</v>
      </c>
      <c r="I42" s="20" t="s">
        <v>247</v>
      </c>
      <c r="J42" s="20"/>
      <c r="K42" s="20">
        <v>100.08479055427884</v>
      </c>
      <c r="L42" s="20">
        <f t="shared" si="0"/>
        <v>0</v>
      </c>
      <c r="M42" s="20">
        <v>100.08479055427884</v>
      </c>
      <c r="N42" s="20" t="s">
        <v>305</v>
      </c>
    </row>
    <row r="43" spans="1:15" x14ac:dyDescent="0.25">
      <c r="A43" s="16" t="s">
        <v>184</v>
      </c>
      <c r="B43" s="16" t="s">
        <v>210</v>
      </c>
      <c r="C43" s="16" t="s">
        <v>192</v>
      </c>
      <c r="D43" s="16" t="s">
        <v>189</v>
      </c>
      <c r="E43" s="16">
        <v>1.6864750330121775E-2</v>
      </c>
      <c r="F43" s="16">
        <v>1</v>
      </c>
      <c r="I43" s="20" t="s">
        <v>248</v>
      </c>
      <c r="J43" s="20">
        <v>20.93905459880617</v>
      </c>
      <c r="K43" s="20">
        <v>206.34187243759007</v>
      </c>
      <c r="L43" s="20">
        <f t="shared" si="0"/>
        <v>9.2128516333678281</v>
      </c>
      <c r="M43" s="20">
        <v>227.28092703639624</v>
      </c>
      <c r="N43" s="20" t="s">
        <v>304</v>
      </c>
      <c r="O43" s="41">
        <v>23.411863799999999</v>
      </c>
    </row>
    <row r="44" spans="1:15" x14ac:dyDescent="0.25">
      <c r="A44" s="16" t="s">
        <v>184</v>
      </c>
      <c r="B44" s="16" t="s">
        <v>210</v>
      </c>
      <c r="C44" s="16" t="s">
        <v>192</v>
      </c>
      <c r="D44" s="16" t="s">
        <v>189</v>
      </c>
      <c r="E44" s="16">
        <v>0.94582467432473682</v>
      </c>
      <c r="F44" s="16">
        <v>42</v>
      </c>
      <c r="I44" s="20" t="s">
        <v>249</v>
      </c>
      <c r="J44" s="20"/>
      <c r="K44" s="20">
        <v>109.08849847095776</v>
      </c>
      <c r="L44" s="20">
        <f t="shared" si="0"/>
        <v>0</v>
      </c>
      <c r="M44" s="20">
        <v>109.08849847095776</v>
      </c>
      <c r="N44" s="20" t="s">
        <v>305</v>
      </c>
      <c r="O44" s="41">
        <v>0.419164553</v>
      </c>
    </row>
    <row r="45" spans="1:15" x14ac:dyDescent="0.25">
      <c r="A45" s="16" t="s">
        <v>184</v>
      </c>
      <c r="B45" s="16" t="s">
        <v>210</v>
      </c>
      <c r="C45" s="16" t="s">
        <v>192</v>
      </c>
      <c r="D45" s="16" t="s">
        <v>189</v>
      </c>
      <c r="E45" s="16">
        <v>10.478916075435091</v>
      </c>
      <c r="F45" s="16">
        <v>639</v>
      </c>
      <c r="I45" s="20" t="s">
        <v>250</v>
      </c>
      <c r="J45" s="20">
        <v>198.30108299440587</v>
      </c>
      <c r="K45" s="20">
        <v>584.10233945396089</v>
      </c>
      <c r="L45" s="20">
        <f t="shared" si="0"/>
        <v>25.345119577041775</v>
      </c>
      <c r="M45" s="20">
        <v>782.40342244836677</v>
      </c>
      <c r="N45" s="20" t="s">
        <v>305</v>
      </c>
    </row>
    <row r="46" spans="1:15" x14ac:dyDescent="0.25">
      <c r="A46" s="16" t="s">
        <v>184</v>
      </c>
      <c r="B46" s="16" t="s">
        <v>211</v>
      </c>
      <c r="C46" s="16" t="s">
        <v>187</v>
      </c>
      <c r="D46" s="16" t="s">
        <v>189</v>
      </c>
      <c r="E46" s="16">
        <v>43.255755691457928</v>
      </c>
      <c r="F46" s="16">
        <v>1387</v>
      </c>
      <c r="I46" s="38"/>
      <c r="J46" s="38"/>
      <c r="K46" s="38"/>
      <c r="L46" s="20"/>
      <c r="M46" s="38"/>
      <c r="N46" s="20"/>
    </row>
    <row r="47" spans="1:15" x14ac:dyDescent="0.25">
      <c r="A47" s="16" t="s">
        <v>184</v>
      </c>
      <c r="B47" s="16" t="s">
        <v>211</v>
      </c>
      <c r="C47" s="16" t="s">
        <v>187</v>
      </c>
      <c r="D47" s="16" t="s">
        <v>189</v>
      </c>
      <c r="E47" s="16">
        <v>263.80057980432264</v>
      </c>
      <c r="F47" s="16">
        <v>8378</v>
      </c>
    </row>
    <row r="48" spans="1:15" x14ac:dyDescent="0.25">
      <c r="A48" s="16" t="s">
        <v>184</v>
      </c>
      <c r="B48" s="16" t="s">
        <v>211</v>
      </c>
      <c r="C48" s="16" t="s">
        <v>192</v>
      </c>
      <c r="D48" s="16" t="s">
        <v>189</v>
      </c>
      <c r="E48" s="16">
        <v>54.372210883288311</v>
      </c>
      <c r="F48" s="16">
        <v>2534</v>
      </c>
    </row>
    <row r="49" spans="1:6" x14ac:dyDescent="0.25">
      <c r="A49" s="16" t="s">
        <v>184</v>
      </c>
      <c r="B49" s="16" t="s">
        <v>211</v>
      </c>
      <c r="C49" s="16" t="s">
        <v>192</v>
      </c>
      <c r="D49" s="16" t="s">
        <v>189</v>
      </c>
      <c r="E49" s="16">
        <v>2.6960143618113039E-2</v>
      </c>
      <c r="F49" s="16">
        <v>1</v>
      </c>
    </row>
    <row r="50" spans="1:6" x14ac:dyDescent="0.25">
      <c r="A50" s="16" t="s">
        <v>184</v>
      </c>
      <c r="B50" s="16" t="s">
        <v>211</v>
      </c>
      <c r="C50" s="16" t="s">
        <v>192</v>
      </c>
      <c r="D50" s="16" t="s">
        <v>189</v>
      </c>
      <c r="E50" s="16">
        <v>1.3107619810902618</v>
      </c>
      <c r="F50" s="16">
        <v>62</v>
      </c>
    </row>
    <row r="51" spans="1:6" x14ac:dyDescent="0.25">
      <c r="A51" s="16" t="s">
        <v>184</v>
      </c>
      <c r="B51" s="16" t="s">
        <v>211</v>
      </c>
      <c r="C51" s="16" t="s">
        <v>192</v>
      </c>
      <c r="D51" s="16" t="s">
        <v>189</v>
      </c>
      <c r="E51" s="16">
        <v>27.992588346280744</v>
      </c>
      <c r="F51" s="16">
        <v>1696</v>
      </c>
    </row>
    <row r="52" spans="1:6" x14ac:dyDescent="0.25">
      <c r="A52" s="16" t="s">
        <v>184</v>
      </c>
      <c r="B52" s="16" t="s">
        <v>212</v>
      </c>
      <c r="C52" s="16" t="s">
        <v>187</v>
      </c>
      <c r="D52" s="16" t="s">
        <v>190</v>
      </c>
      <c r="E52" s="16">
        <v>0.85985878979756702</v>
      </c>
      <c r="F52" s="16">
        <v>14</v>
      </c>
    </row>
    <row r="53" spans="1:6" x14ac:dyDescent="0.25">
      <c r="A53" s="16" t="s">
        <v>184</v>
      </c>
      <c r="B53" s="16" t="s">
        <v>212</v>
      </c>
      <c r="C53" s="16" t="s">
        <v>187</v>
      </c>
      <c r="D53" s="16" t="s">
        <v>190</v>
      </c>
      <c r="E53" s="16">
        <v>0.15555573668605069</v>
      </c>
      <c r="F53" s="16">
        <v>2</v>
      </c>
    </row>
    <row r="54" spans="1:6" x14ac:dyDescent="0.25">
      <c r="A54" s="16" t="s">
        <v>184</v>
      </c>
      <c r="B54" s="16" t="s">
        <v>212</v>
      </c>
      <c r="C54" s="16" t="s">
        <v>187</v>
      </c>
      <c r="D54" s="16" t="s">
        <v>190</v>
      </c>
      <c r="E54" s="16">
        <v>0.33157470200921557</v>
      </c>
      <c r="F54" s="16">
        <v>4</v>
      </c>
    </row>
    <row r="55" spans="1:6" x14ac:dyDescent="0.25">
      <c r="A55" s="16" t="s">
        <v>184</v>
      </c>
      <c r="B55" s="16" t="s">
        <v>212</v>
      </c>
      <c r="C55" s="16" t="s">
        <v>187</v>
      </c>
      <c r="D55" s="16" t="s">
        <v>189</v>
      </c>
      <c r="E55" s="16">
        <v>0.91443962424983194</v>
      </c>
      <c r="F55" s="16">
        <v>14</v>
      </c>
    </row>
    <row r="56" spans="1:6" x14ac:dyDescent="0.25">
      <c r="A56" s="16" t="s">
        <v>184</v>
      </c>
      <c r="B56" s="16" t="s">
        <v>212</v>
      </c>
      <c r="C56" s="16" t="s">
        <v>187</v>
      </c>
      <c r="D56" s="16" t="s">
        <v>190</v>
      </c>
      <c r="E56" s="16">
        <v>2.5193096563264019</v>
      </c>
      <c r="F56" s="16">
        <v>27</v>
      </c>
    </row>
    <row r="57" spans="1:6" x14ac:dyDescent="0.25">
      <c r="A57" s="16" t="s">
        <v>184</v>
      </c>
      <c r="B57" s="16" t="s">
        <v>212</v>
      </c>
      <c r="C57" s="16" t="s">
        <v>187</v>
      </c>
      <c r="D57" s="16" t="s">
        <v>190</v>
      </c>
      <c r="E57" s="16">
        <v>0.8960768328655706</v>
      </c>
      <c r="F57" s="16">
        <v>10</v>
      </c>
    </row>
    <row r="58" spans="1:6" x14ac:dyDescent="0.25">
      <c r="A58" s="16" t="s">
        <v>184</v>
      </c>
      <c r="B58" s="16" t="s">
        <v>212</v>
      </c>
      <c r="C58" s="16" t="s">
        <v>187</v>
      </c>
      <c r="D58" s="16" t="s">
        <v>190</v>
      </c>
      <c r="E58" s="16">
        <v>10.687028958229762</v>
      </c>
      <c r="F58" s="16">
        <v>144</v>
      </c>
    </row>
    <row r="59" spans="1:6" x14ac:dyDescent="0.25">
      <c r="A59" s="16" t="s">
        <v>184</v>
      </c>
      <c r="B59" s="16" t="s">
        <v>212</v>
      </c>
      <c r="C59" s="16" t="s">
        <v>187</v>
      </c>
      <c r="D59" s="16" t="s">
        <v>190</v>
      </c>
      <c r="E59" s="16">
        <v>43.601115288737482</v>
      </c>
      <c r="F59" s="16">
        <v>953</v>
      </c>
    </row>
    <row r="60" spans="1:6" x14ac:dyDescent="0.25">
      <c r="A60" s="16" t="s">
        <v>184</v>
      </c>
      <c r="B60" s="16" t="s">
        <v>212</v>
      </c>
      <c r="C60" s="16" t="s">
        <v>187</v>
      </c>
      <c r="D60" s="16" t="s">
        <v>190</v>
      </c>
      <c r="E60" s="16">
        <v>0.39439986610920347</v>
      </c>
      <c r="F60" s="16">
        <v>11</v>
      </c>
    </row>
    <row r="61" spans="1:6" x14ac:dyDescent="0.25">
      <c r="A61" s="16" t="s">
        <v>184</v>
      </c>
      <c r="B61" s="16" t="s">
        <v>212</v>
      </c>
      <c r="C61" s="16" t="s">
        <v>187</v>
      </c>
      <c r="D61" s="16" t="s">
        <v>190</v>
      </c>
      <c r="E61" s="16">
        <v>0.24535908140233439</v>
      </c>
      <c r="F61" s="16">
        <v>5</v>
      </c>
    </row>
    <row r="62" spans="1:6" x14ac:dyDescent="0.25">
      <c r="A62" s="16" t="s">
        <v>184</v>
      </c>
      <c r="B62" s="16" t="s">
        <v>212</v>
      </c>
      <c r="C62" s="16" t="s">
        <v>187</v>
      </c>
      <c r="D62" s="16" t="s">
        <v>190</v>
      </c>
      <c r="E62" s="16">
        <v>3.7690730974882332</v>
      </c>
      <c r="F62" s="16">
        <v>72</v>
      </c>
    </row>
    <row r="63" spans="1:6" x14ac:dyDescent="0.25">
      <c r="A63" s="16" t="s">
        <v>184</v>
      </c>
      <c r="B63" s="16" t="s">
        <v>212</v>
      </c>
      <c r="C63" s="16" t="s">
        <v>187</v>
      </c>
      <c r="D63" s="16" t="s">
        <v>190</v>
      </c>
      <c r="E63" s="16">
        <v>0.28372966536521543</v>
      </c>
      <c r="F63" s="16">
        <v>4</v>
      </c>
    </row>
    <row r="64" spans="1:6" x14ac:dyDescent="0.25">
      <c r="A64" s="16" t="s">
        <v>184</v>
      </c>
      <c r="B64" s="16" t="s">
        <v>212</v>
      </c>
      <c r="C64" s="16" t="s">
        <v>187</v>
      </c>
      <c r="D64" s="16" t="s">
        <v>189</v>
      </c>
      <c r="E64" s="16">
        <v>118.11937835722951</v>
      </c>
      <c r="F64" s="16">
        <v>2802</v>
      </c>
    </row>
    <row r="65" spans="1:6" x14ac:dyDescent="0.25">
      <c r="A65" s="16" t="s">
        <v>184</v>
      </c>
      <c r="B65" s="16" t="s">
        <v>212</v>
      </c>
      <c r="C65" s="16" t="s">
        <v>187</v>
      </c>
      <c r="D65" s="16" t="s">
        <v>190</v>
      </c>
      <c r="E65" s="16">
        <v>8.5875056232209381</v>
      </c>
      <c r="F65" s="16">
        <v>134</v>
      </c>
    </row>
    <row r="66" spans="1:6" x14ac:dyDescent="0.25">
      <c r="A66" s="16" t="s">
        <v>184</v>
      </c>
      <c r="B66" s="16" t="s">
        <v>212</v>
      </c>
      <c r="C66" s="16" t="s">
        <v>187</v>
      </c>
      <c r="D66" s="16" t="s">
        <v>190</v>
      </c>
      <c r="E66" s="16">
        <v>2.7467616483589765</v>
      </c>
      <c r="F66" s="16">
        <v>38</v>
      </c>
    </row>
    <row r="67" spans="1:6" x14ac:dyDescent="0.25">
      <c r="A67" s="16" t="s">
        <v>184</v>
      </c>
      <c r="B67" s="16" t="s">
        <v>212</v>
      </c>
      <c r="C67" s="16" t="s">
        <v>187</v>
      </c>
      <c r="D67" s="16" t="s">
        <v>190</v>
      </c>
      <c r="E67" s="16">
        <v>0.23005420058541345</v>
      </c>
      <c r="F67" s="16">
        <v>3</v>
      </c>
    </row>
    <row r="68" spans="1:6" x14ac:dyDescent="0.25">
      <c r="A68" s="16" t="s">
        <v>184</v>
      </c>
      <c r="B68" s="16" t="s">
        <v>212</v>
      </c>
      <c r="C68" s="16" t="s">
        <v>187</v>
      </c>
      <c r="D68" s="16" t="s">
        <v>190</v>
      </c>
      <c r="E68" s="16">
        <v>30.838065204411837</v>
      </c>
      <c r="F68" s="16">
        <v>455</v>
      </c>
    </row>
    <row r="69" spans="1:6" x14ac:dyDescent="0.25">
      <c r="A69" s="16" t="s">
        <v>184</v>
      </c>
      <c r="B69" s="16" t="s">
        <v>212</v>
      </c>
      <c r="C69" s="16" t="s">
        <v>187</v>
      </c>
      <c r="D69" s="16" t="s">
        <v>190</v>
      </c>
      <c r="E69" s="16">
        <v>12.37826505644912</v>
      </c>
      <c r="F69" s="16">
        <v>303</v>
      </c>
    </row>
    <row r="70" spans="1:6" x14ac:dyDescent="0.25">
      <c r="A70" s="16" t="s">
        <v>184</v>
      </c>
      <c r="B70" s="16" t="s">
        <v>212</v>
      </c>
      <c r="C70" s="16" t="s">
        <v>187</v>
      </c>
      <c r="D70" s="16" t="s">
        <v>190</v>
      </c>
      <c r="E70" s="16">
        <v>0.25590106047452243</v>
      </c>
      <c r="F70" s="16">
        <v>5</v>
      </c>
    </row>
    <row r="71" spans="1:6" x14ac:dyDescent="0.25">
      <c r="A71" s="16" t="s">
        <v>184</v>
      </c>
      <c r="B71" s="16" t="s">
        <v>212</v>
      </c>
      <c r="C71" s="16" t="s">
        <v>187</v>
      </c>
      <c r="D71" s="16" t="s">
        <v>190</v>
      </c>
      <c r="E71" s="16">
        <v>7.3962603649915137E-2</v>
      </c>
      <c r="F71" s="16">
        <v>2</v>
      </c>
    </row>
    <row r="72" spans="1:6" x14ac:dyDescent="0.25">
      <c r="A72" s="16" t="s">
        <v>184</v>
      </c>
      <c r="B72" s="16" t="s">
        <v>212</v>
      </c>
      <c r="C72" s="16" t="s">
        <v>187</v>
      </c>
      <c r="D72" s="16" t="s">
        <v>190</v>
      </c>
      <c r="E72" s="16">
        <v>0.74104704574598679</v>
      </c>
      <c r="F72" s="16">
        <v>19</v>
      </c>
    </row>
    <row r="73" spans="1:6" x14ac:dyDescent="0.25">
      <c r="A73" s="16" t="s">
        <v>184</v>
      </c>
      <c r="B73" s="16" t="s">
        <v>212</v>
      </c>
      <c r="C73" s="16" t="s">
        <v>187</v>
      </c>
      <c r="D73" s="16" t="s">
        <v>190</v>
      </c>
      <c r="E73" s="16">
        <v>0.11543533776699898</v>
      </c>
      <c r="F73" s="16">
        <v>2</v>
      </c>
    </row>
    <row r="74" spans="1:6" x14ac:dyDescent="0.25">
      <c r="A74" s="16" t="s">
        <v>184</v>
      </c>
      <c r="B74" s="16" t="s">
        <v>212</v>
      </c>
      <c r="C74" s="16" t="s">
        <v>187</v>
      </c>
      <c r="D74" s="16" t="s">
        <v>189</v>
      </c>
      <c r="E74" s="16">
        <v>32.148539960854073</v>
      </c>
      <c r="F74" s="16">
        <v>898</v>
      </c>
    </row>
    <row r="75" spans="1:6" x14ac:dyDescent="0.25">
      <c r="A75" s="16" t="s">
        <v>184</v>
      </c>
      <c r="B75" s="16" t="s">
        <v>212</v>
      </c>
      <c r="C75" s="16" t="s">
        <v>187</v>
      </c>
      <c r="D75" s="16" t="s">
        <v>190</v>
      </c>
      <c r="E75" s="16">
        <v>3.1039008752537534</v>
      </c>
      <c r="F75" s="16">
        <v>57</v>
      </c>
    </row>
    <row r="76" spans="1:6" x14ac:dyDescent="0.25">
      <c r="A76" s="16" t="s">
        <v>184</v>
      </c>
      <c r="B76" s="16" t="s">
        <v>212</v>
      </c>
      <c r="C76" s="16" t="s">
        <v>187</v>
      </c>
      <c r="D76" s="16" t="s">
        <v>190</v>
      </c>
      <c r="E76" s="16">
        <v>1.034289663876963</v>
      </c>
      <c r="F76" s="16">
        <v>20</v>
      </c>
    </row>
    <row r="77" spans="1:6" x14ac:dyDescent="0.25">
      <c r="A77" s="16" t="s">
        <v>184</v>
      </c>
      <c r="B77" s="16" t="s">
        <v>212</v>
      </c>
      <c r="C77" s="16" t="s">
        <v>187</v>
      </c>
      <c r="D77" s="16" t="s">
        <v>190</v>
      </c>
      <c r="E77" s="16">
        <v>5.7868661222139843E-2</v>
      </c>
      <c r="F77" s="16">
        <v>1</v>
      </c>
    </row>
    <row r="78" spans="1:6" x14ac:dyDescent="0.25">
      <c r="A78" s="16" t="s">
        <v>184</v>
      </c>
      <c r="B78" s="16" t="s">
        <v>212</v>
      </c>
      <c r="C78" s="16" t="s">
        <v>187</v>
      </c>
      <c r="D78" s="16" t="s">
        <v>190</v>
      </c>
      <c r="E78" s="16">
        <v>13.943721260883056</v>
      </c>
      <c r="F78" s="16">
        <v>273</v>
      </c>
    </row>
    <row r="79" spans="1:6" x14ac:dyDescent="0.25">
      <c r="A79" s="16" t="s">
        <v>184</v>
      </c>
      <c r="B79" s="16" t="s">
        <v>212</v>
      </c>
      <c r="C79" s="16" t="s">
        <v>192</v>
      </c>
      <c r="D79" s="16" t="s">
        <v>189</v>
      </c>
      <c r="E79" s="16">
        <v>142.54660197443755</v>
      </c>
      <c r="F79" s="16">
        <v>4147</v>
      </c>
    </row>
    <row r="80" spans="1:6" x14ac:dyDescent="0.25">
      <c r="A80" s="16" t="s">
        <v>184</v>
      </c>
      <c r="B80" s="16" t="s">
        <v>212</v>
      </c>
      <c r="C80" s="16" t="s">
        <v>192</v>
      </c>
      <c r="D80" s="16" t="s">
        <v>190</v>
      </c>
      <c r="E80" s="16">
        <v>0.24313785352379499</v>
      </c>
      <c r="F80" s="16">
        <v>4</v>
      </c>
    </row>
    <row r="81" spans="1:6" x14ac:dyDescent="0.25">
      <c r="A81" s="16" t="s">
        <v>184</v>
      </c>
      <c r="B81" s="16" t="s">
        <v>212</v>
      </c>
      <c r="C81" s="16" t="s">
        <v>192</v>
      </c>
      <c r="D81" s="16" t="s">
        <v>190</v>
      </c>
      <c r="E81" s="16">
        <v>0.99588068423083531</v>
      </c>
      <c r="F81" s="16">
        <v>35</v>
      </c>
    </row>
    <row r="82" spans="1:6" x14ac:dyDescent="0.25">
      <c r="A82" s="16" t="s">
        <v>184</v>
      </c>
      <c r="B82" s="16" t="s">
        <v>212</v>
      </c>
      <c r="C82" s="16" t="s">
        <v>192</v>
      </c>
      <c r="D82" s="16" t="s">
        <v>190</v>
      </c>
      <c r="E82" s="16">
        <v>3.2143520501871026E-2</v>
      </c>
      <c r="F82" s="16">
        <v>1</v>
      </c>
    </row>
    <row r="83" spans="1:6" x14ac:dyDescent="0.25">
      <c r="A83" s="16" t="s">
        <v>184</v>
      </c>
      <c r="B83" s="16" t="s">
        <v>212</v>
      </c>
      <c r="C83" s="16" t="s">
        <v>192</v>
      </c>
      <c r="D83" s="16" t="s">
        <v>189</v>
      </c>
      <c r="E83" s="16">
        <v>3.5260975943462927</v>
      </c>
      <c r="F83" s="16">
        <v>136</v>
      </c>
    </row>
    <row r="84" spans="1:6" x14ac:dyDescent="0.25">
      <c r="A84" s="16" t="s">
        <v>184</v>
      </c>
      <c r="B84" s="16" t="s">
        <v>212</v>
      </c>
      <c r="C84" s="16" t="s">
        <v>192</v>
      </c>
      <c r="D84" s="16" t="s">
        <v>190</v>
      </c>
      <c r="E84" s="16">
        <v>7.8169775211588965E-2</v>
      </c>
      <c r="F84" s="16">
        <v>1</v>
      </c>
    </row>
    <row r="85" spans="1:6" x14ac:dyDescent="0.25">
      <c r="A85" s="16" t="s">
        <v>184</v>
      </c>
      <c r="B85" s="16" t="s">
        <v>212</v>
      </c>
      <c r="C85" s="16" t="s">
        <v>192</v>
      </c>
      <c r="D85" s="16" t="s">
        <v>190</v>
      </c>
      <c r="E85" s="16">
        <v>0.11208144386432159</v>
      </c>
      <c r="F85" s="16">
        <v>2</v>
      </c>
    </row>
    <row r="86" spans="1:6" x14ac:dyDescent="0.25">
      <c r="A86" s="16" t="s">
        <v>184</v>
      </c>
      <c r="B86" s="16" t="s">
        <v>212</v>
      </c>
      <c r="C86" s="16" t="s">
        <v>192</v>
      </c>
      <c r="D86" s="16" t="s">
        <v>190</v>
      </c>
      <c r="E86" s="16">
        <v>1.1952553971960629</v>
      </c>
      <c r="F86" s="16">
        <v>27</v>
      </c>
    </row>
    <row r="87" spans="1:6" x14ac:dyDescent="0.25">
      <c r="A87" s="16" t="s">
        <v>184</v>
      </c>
      <c r="B87" s="16" t="s">
        <v>212</v>
      </c>
      <c r="C87" s="16" t="s">
        <v>192</v>
      </c>
      <c r="D87" s="16" t="s">
        <v>189</v>
      </c>
      <c r="E87" s="16">
        <v>0.79171798373692437</v>
      </c>
      <c r="F87" s="16">
        <v>20</v>
      </c>
    </row>
    <row r="88" spans="1:6" x14ac:dyDescent="0.25">
      <c r="A88" s="16" t="s">
        <v>184</v>
      </c>
      <c r="B88" s="16" t="s">
        <v>215</v>
      </c>
      <c r="C88" s="16" t="s">
        <v>187</v>
      </c>
      <c r="D88" s="16" t="s">
        <v>189</v>
      </c>
      <c r="E88" s="16">
        <v>8.061429264748278E-2</v>
      </c>
      <c r="F88" s="16">
        <v>1</v>
      </c>
    </row>
    <row r="89" spans="1:6" x14ac:dyDescent="0.25">
      <c r="A89" s="16" t="s">
        <v>184</v>
      </c>
      <c r="B89" s="16" t="s">
        <v>215</v>
      </c>
      <c r="C89" s="16" t="s">
        <v>187</v>
      </c>
      <c r="D89" s="16" t="s">
        <v>189</v>
      </c>
      <c r="E89" s="16">
        <v>9.9463697372007831E-2</v>
      </c>
      <c r="F89" s="16">
        <v>1</v>
      </c>
    </row>
    <row r="90" spans="1:6" x14ac:dyDescent="0.25">
      <c r="A90" s="16" t="s">
        <v>184</v>
      </c>
      <c r="B90" s="16" t="s">
        <v>215</v>
      </c>
      <c r="C90" s="16" t="s">
        <v>187</v>
      </c>
      <c r="D90" s="16" t="s">
        <v>190</v>
      </c>
      <c r="E90" s="16">
        <v>0.15564039161533083</v>
      </c>
      <c r="F90" s="16">
        <v>2</v>
      </c>
    </row>
    <row r="91" spans="1:6" x14ac:dyDescent="0.25">
      <c r="A91" s="16" t="s">
        <v>184</v>
      </c>
      <c r="B91" s="16" t="s">
        <v>215</v>
      </c>
      <c r="C91" s="16" t="s">
        <v>192</v>
      </c>
      <c r="D91" s="16" t="s">
        <v>189</v>
      </c>
      <c r="E91" s="16">
        <v>9.8208991231453852E-2</v>
      </c>
      <c r="F91" s="16">
        <v>2</v>
      </c>
    </row>
    <row r="92" spans="1:6" x14ac:dyDescent="0.25">
      <c r="A92" s="16" t="s">
        <v>184</v>
      </c>
      <c r="B92" s="16" t="s">
        <v>215</v>
      </c>
      <c r="C92" s="16" t="s">
        <v>192</v>
      </c>
      <c r="D92" s="16" t="s">
        <v>190</v>
      </c>
      <c r="E92" s="16">
        <v>1.6203265239619513E-2</v>
      </c>
      <c r="F92" s="16">
        <v>1</v>
      </c>
    </row>
    <row r="93" spans="1:6" x14ac:dyDescent="0.25">
      <c r="A93" s="16" t="s">
        <v>184</v>
      </c>
      <c r="B93" s="16" t="s">
        <v>216</v>
      </c>
      <c r="C93" s="16" t="s">
        <v>187</v>
      </c>
      <c r="D93" s="16" t="s">
        <v>190</v>
      </c>
      <c r="E93" s="16">
        <v>112.20701251581077</v>
      </c>
      <c r="F93" s="16">
        <v>2973</v>
      </c>
    </row>
    <row r="94" spans="1:6" x14ac:dyDescent="0.25">
      <c r="A94" s="16" t="s">
        <v>184</v>
      </c>
      <c r="B94" s="16" t="s">
        <v>216</v>
      </c>
      <c r="C94" s="16" t="s">
        <v>187</v>
      </c>
      <c r="D94" s="16" t="s">
        <v>189</v>
      </c>
      <c r="E94" s="16">
        <v>35.27727125800935</v>
      </c>
      <c r="F94" s="16">
        <v>1027</v>
      </c>
    </row>
    <row r="95" spans="1:6" x14ac:dyDescent="0.25">
      <c r="A95" s="16" t="s">
        <v>184</v>
      </c>
      <c r="B95" s="16" t="s">
        <v>216</v>
      </c>
      <c r="C95" s="16" t="s">
        <v>187</v>
      </c>
      <c r="D95" s="16" t="s">
        <v>190</v>
      </c>
      <c r="E95" s="16">
        <v>2.9168492737865743</v>
      </c>
      <c r="F95" s="16">
        <v>55</v>
      </c>
    </row>
    <row r="96" spans="1:6" x14ac:dyDescent="0.25">
      <c r="A96" s="16" t="s">
        <v>184</v>
      </c>
      <c r="B96" s="16" t="s">
        <v>216</v>
      </c>
      <c r="C96" s="16" t="s">
        <v>187</v>
      </c>
      <c r="D96" s="16" t="s">
        <v>190</v>
      </c>
      <c r="E96" s="16">
        <v>7.5275511937480055E-2</v>
      </c>
      <c r="F96" s="16">
        <v>2</v>
      </c>
    </row>
    <row r="97" spans="1:6" x14ac:dyDescent="0.25">
      <c r="A97" s="16" t="s">
        <v>184</v>
      </c>
      <c r="B97" s="16" t="s">
        <v>216</v>
      </c>
      <c r="C97" s="16" t="s">
        <v>187</v>
      </c>
      <c r="D97" s="16" t="s">
        <v>190</v>
      </c>
      <c r="E97" s="16">
        <v>0.18614497024280252</v>
      </c>
      <c r="F97" s="16">
        <v>3</v>
      </c>
    </row>
    <row r="98" spans="1:6" x14ac:dyDescent="0.25">
      <c r="A98" s="16" t="s">
        <v>184</v>
      </c>
      <c r="B98" s="16" t="s">
        <v>216</v>
      </c>
      <c r="C98" s="16" t="s">
        <v>187</v>
      </c>
      <c r="D98" s="16" t="s">
        <v>190</v>
      </c>
      <c r="E98" s="16">
        <v>5.3811484839777348</v>
      </c>
      <c r="F98" s="16">
        <v>139</v>
      </c>
    </row>
    <row r="99" spans="1:6" x14ac:dyDescent="0.25">
      <c r="A99" s="16" t="s">
        <v>184</v>
      </c>
      <c r="B99" s="16" t="s">
        <v>216</v>
      </c>
      <c r="C99" s="16" t="s">
        <v>187</v>
      </c>
      <c r="D99" s="16" t="s">
        <v>189</v>
      </c>
      <c r="E99" s="16">
        <v>136.30807073280488</v>
      </c>
      <c r="F99" s="16">
        <v>3958</v>
      </c>
    </row>
    <row r="100" spans="1:6" x14ac:dyDescent="0.25">
      <c r="A100" s="16" t="s">
        <v>184</v>
      </c>
      <c r="B100" s="16" t="s">
        <v>216</v>
      </c>
      <c r="C100" s="16" t="s">
        <v>187</v>
      </c>
      <c r="D100" s="16" t="s">
        <v>190</v>
      </c>
      <c r="E100" s="16">
        <v>0.12984387474850173</v>
      </c>
      <c r="F100" s="16">
        <v>4</v>
      </c>
    </row>
    <row r="101" spans="1:6" x14ac:dyDescent="0.25">
      <c r="A101" s="16" t="s">
        <v>184</v>
      </c>
      <c r="B101" s="16" t="s">
        <v>216</v>
      </c>
      <c r="C101" s="16" t="s">
        <v>187</v>
      </c>
      <c r="D101" s="16" t="s">
        <v>190</v>
      </c>
      <c r="E101" s="16">
        <v>5.7501055500528753E-2</v>
      </c>
      <c r="F101" s="16">
        <v>1</v>
      </c>
    </row>
    <row r="102" spans="1:6" x14ac:dyDescent="0.25">
      <c r="A102" s="16" t="s">
        <v>184</v>
      </c>
      <c r="B102" s="16" t="s">
        <v>216</v>
      </c>
      <c r="C102" s="16" t="s">
        <v>187</v>
      </c>
      <c r="D102" s="16" t="s">
        <v>190</v>
      </c>
      <c r="E102" s="16">
        <v>6.2209749376512351E-2</v>
      </c>
      <c r="F102" s="16">
        <v>1</v>
      </c>
    </row>
    <row r="103" spans="1:6" x14ac:dyDescent="0.25">
      <c r="A103" s="16" t="s">
        <v>184</v>
      </c>
      <c r="B103" s="16" t="s">
        <v>216</v>
      </c>
      <c r="C103" s="16" t="s">
        <v>187</v>
      </c>
      <c r="D103" s="16" t="s">
        <v>190</v>
      </c>
      <c r="E103" s="16">
        <v>24.926836261023535</v>
      </c>
      <c r="F103" s="16">
        <v>607</v>
      </c>
    </row>
    <row r="104" spans="1:6" x14ac:dyDescent="0.25">
      <c r="A104" s="16" t="s">
        <v>184</v>
      </c>
      <c r="B104" s="16" t="s">
        <v>216</v>
      </c>
      <c r="C104" s="16" t="s">
        <v>187</v>
      </c>
      <c r="D104" s="16" t="s">
        <v>189</v>
      </c>
      <c r="E104" s="16">
        <v>5.0151086981299695</v>
      </c>
      <c r="F104" s="16">
        <v>111</v>
      </c>
    </row>
    <row r="105" spans="1:6" x14ac:dyDescent="0.25">
      <c r="A105" s="16" t="s">
        <v>184</v>
      </c>
      <c r="B105" s="16" t="s">
        <v>216</v>
      </c>
      <c r="C105" s="16" t="s">
        <v>187</v>
      </c>
      <c r="D105" s="16" t="s">
        <v>190</v>
      </c>
      <c r="E105" s="16">
        <v>15.100975784713611</v>
      </c>
      <c r="F105" s="16">
        <v>294</v>
      </c>
    </row>
    <row r="106" spans="1:6" x14ac:dyDescent="0.25">
      <c r="A106" s="16" t="s">
        <v>184</v>
      </c>
      <c r="B106" s="16" t="s">
        <v>216</v>
      </c>
      <c r="C106" s="16" t="s">
        <v>187</v>
      </c>
      <c r="D106" s="16" t="s">
        <v>190</v>
      </c>
      <c r="E106" s="16">
        <v>1.5698718871853548</v>
      </c>
      <c r="F106" s="16">
        <v>30</v>
      </c>
    </row>
    <row r="107" spans="1:6" x14ac:dyDescent="0.25">
      <c r="A107" s="16" t="s">
        <v>184</v>
      </c>
      <c r="B107" s="16" t="s">
        <v>216</v>
      </c>
      <c r="C107" s="16" t="s">
        <v>187</v>
      </c>
      <c r="D107" s="16" t="s">
        <v>190</v>
      </c>
      <c r="E107" s="16">
        <v>0.57772514200442648</v>
      </c>
      <c r="F107" s="16">
        <v>8</v>
      </c>
    </row>
    <row r="108" spans="1:6" x14ac:dyDescent="0.25">
      <c r="A108" s="16" t="s">
        <v>184</v>
      </c>
      <c r="B108" s="16" t="s">
        <v>216</v>
      </c>
      <c r="C108" s="16" t="s">
        <v>187</v>
      </c>
      <c r="D108" s="16" t="s">
        <v>190</v>
      </c>
      <c r="E108" s="16">
        <v>3.4352122562351211</v>
      </c>
      <c r="F108" s="16">
        <v>72</v>
      </c>
    </row>
    <row r="109" spans="1:6" x14ac:dyDescent="0.25">
      <c r="A109" s="16" t="s">
        <v>184</v>
      </c>
      <c r="B109" s="16" t="s">
        <v>216</v>
      </c>
      <c r="C109" s="16" t="s">
        <v>187</v>
      </c>
      <c r="D109" s="16" t="s">
        <v>189</v>
      </c>
      <c r="E109" s="16">
        <v>1.9673669155214812</v>
      </c>
      <c r="F109" s="16">
        <v>43</v>
      </c>
    </row>
    <row r="110" spans="1:6" x14ac:dyDescent="0.25">
      <c r="A110" s="16" t="s">
        <v>184</v>
      </c>
      <c r="B110" s="16" t="s">
        <v>216</v>
      </c>
      <c r="C110" s="16" t="s">
        <v>187</v>
      </c>
      <c r="D110" s="16" t="s">
        <v>190</v>
      </c>
      <c r="E110" s="16">
        <v>1.0242713917777846</v>
      </c>
      <c r="F110" s="16">
        <v>21</v>
      </c>
    </row>
    <row r="111" spans="1:6" x14ac:dyDescent="0.25">
      <c r="A111" s="16" t="s">
        <v>184</v>
      </c>
      <c r="B111" s="16" t="s">
        <v>216</v>
      </c>
      <c r="C111" s="16" t="s">
        <v>187</v>
      </c>
      <c r="D111" s="16" t="s">
        <v>190</v>
      </c>
      <c r="E111" s="16">
        <v>8.6319649523873734E-2</v>
      </c>
      <c r="F111" s="16">
        <v>1</v>
      </c>
    </row>
    <row r="112" spans="1:6" x14ac:dyDescent="0.25">
      <c r="A112" s="16" t="s">
        <v>184</v>
      </c>
      <c r="B112" s="16" t="s">
        <v>216</v>
      </c>
      <c r="C112" s="16" t="s">
        <v>187</v>
      </c>
      <c r="D112" s="16" t="s">
        <v>190</v>
      </c>
      <c r="E112" s="16">
        <v>0.18605013185133668</v>
      </c>
      <c r="F112" s="16">
        <v>3</v>
      </c>
    </row>
    <row r="113" spans="1:6" x14ac:dyDescent="0.25">
      <c r="A113" s="16" t="s">
        <v>184</v>
      </c>
      <c r="B113" s="16" t="s">
        <v>216</v>
      </c>
      <c r="C113" s="16" t="s">
        <v>187</v>
      </c>
      <c r="D113" s="16" t="s">
        <v>190</v>
      </c>
      <c r="E113" s="16">
        <v>63.763734212929542</v>
      </c>
      <c r="F113" s="16">
        <v>1665</v>
      </c>
    </row>
    <row r="114" spans="1:6" x14ac:dyDescent="0.25">
      <c r="A114" s="16" t="s">
        <v>184</v>
      </c>
      <c r="B114" s="16" t="s">
        <v>216</v>
      </c>
      <c r="C114" s="16" t="s">
        <v>187</v>
      </c>
      <c r="D114" s="16" t="s">
        <v>189</v>
      </c>
      <c r="E114" s="16">
        <v>16.791133840442086</v>
      </c>
      <c r="F114" s="16">
        <v>510</v>
      </c>
    </row>
    <row r="115" spans="1:6" x14ac:dyDescent="0.25">
      <c r="A115" s="16" t="s">
        <v>184</v>
      </c>
      <c r="B115" s="16" t="s">
        <v>216</v>
      </c>
      <c r="C115" s="16" t="s">
        <v>187</v>
      </c>
      <c r="D115" s="16" t="s">
        <v>190</v>
      </c>
      <c r="E115" s="16">
        <v>3.1642728911595799</v>
      </c>
      <c r="F115" s="16">
        <v>56</v>
      </c>
    </row>
    <row r="116" spans="1:6" x14ac:dyDescent="0.25">
      <c r="A116" s="16" t="s">
        <v>184</v>
      </c>
      <c r="B116" s="16" t="s">
        <v>216</v>
      </c>
      <c r="C116" s="16" t="s">
        <v>187</v>
      </c>
      <c r="D116" s="16" t="s">
        <v>190</v>
      </c>
      <c r="E116" s="16">
        <v>5.1450628528818515E-2</v>
      </c>
      <c r="F116" s="16">
        <v>3</v>
      </c>
    </row>
    <row r="117" spans="1:6" x14ac:dyDescent="0.25">
      <c r="A117" s="16" t="s">
        <v>184</v>
      </c>
      <c r="B117" s="16" t="s">
        <v>216</v>
      </c>
      <c r="C117" s="16" t="s">
        <v>187</v>
      </c>
      <c r="D117" s="16" t="s">
        <v>190</v>
      </c>
      <c r="E117" s="16">
        <v>0.58874349079448851</v>
      </c>
      <c r="F117" s="16">
        <v>8</v>
      </c>
    </row>
    <row r="118" spans="1:6" x14ac:dyDescent="0.25">
      <c r="A118" s="16" t="s">
        <v>184</v>
      </c>
      <c r="B118" s="16" t="s">
        <v>216</v>
      </c>
      <c r="C118" s="16" t="s">
        <v>187</v>
      </c>
      <c r="D118" s="16" t="s">
        <v>190</v>
      </c>
      <c r="E118" s="16">
        <v>2.2156726369177515</v>
      </c>
      <c r="F118" s="16">
        <v>61</v>
      </c>
    </row>
    <row r="119" spans="1:6" x14ac:dyDescent="0.25">
      <c r="A119" s="16" t="s">
        <v>184</v>
      </c>
      <c r="B119" s="16" t="s">
        <v>216</v>
      </c>
      <c r="C119" s="16" t="s">
        <v>187</v>
      </c>
      <c r="D119" s="16" t="s">
        <v>189</v>
      </c>
      <c r="E119" s="16">
        <v>86.273203248199152</v>
      </c>
      <c r="F119" s="16">
        <v>2840</v>
      </c>
    </row>
    <row r="120" spans="1:6" x14ac:dyDescent="0.25">
      <c r="A120" s="16" t="s">
        <v>184</v>
      </c>
      <c r="B120" s="16" t="s">
        <v>216</v>
      </c>
      <c r="C120" s="16" t="s">
        <v>187</v>
      </c>
      <c r="D120" s="16" t="s">
        <v>190</v>
      </c>
      <c r="E120" s="16">
        <v>6.424678787742702E-2</v>
      </c>
      <c r="F120" s="16">
        <v>1</v>
      </c>
    </row>
    <row r="121" spans="1:6" x14ac:dyDescent="0.25">
      <c r="A121" s="16" t="s">
        <v>184</v>
      </c>
      <c r="B121" s="16" t="s">
        <v>216</v>
      </c>
      <c r="C121" s="16" t="s">
        <v>187</v>
      </c>
      <c r="D121" s="16" t="s">
        <v>190</v>
      </c>
      <c r="E121" s="16">
        <v>4.5114037677697859E-2</v>
      </c>
      <c r="F121" s="16">
        <v>1</v>
      </c>
    </row>
    <row r="122" spans="1:6" x14ac:dyDescent="0.25">
      <c r="A122" s="16" t="s">
        <v>184</v>
      </c>
      <c r="B122" s="16" t="s">
        <v>216</v>
      </c>
      <c r="C122" s="16" t="s">
        <v>187</v>
      </c>
      <c r="D122" s="16" t="s">
        <v>190</v>
      </c>
      <c r="E122" s="16">
        <v>20.348241985064384</v>
      </c>
      <c r="F122" s="16">
        <v>450</v>
      </c>
    </row>
    <row r="123" spans="1:6" x14ac:dyDescent="0.25">
      <c r="A123" s="16" t="s">
        <v>184</v>
      </c>
      <c r="B123" s="16" t="s">
        <v>216</v>
      </c>
      <c r="C123" s="16" t="s">
        <v>187</v>
      </c>
      <c r="D123" s="16" t="s">
        <v>189</v>
      </c>
      <c r="E123" s="16">
        <v>4.172561644077966</v>
      </c>
      <c r="F123" s="16">
        <v>100</v>
      </c>
    </row>
    <row r="124" spans="1:6" x14ac:dyDescent="0.25">
      <c r="A124" s="16" t="s">
        <v>184</v>
      </c>
      <c r="B124" s="16" t="s">
        <v>216</v>
      </c>
      <c r="C124" s="16" t="s">
        <v>187</v>
      </c>
      <c r="D124" s="16" t="s">
        <v>190</v>
      </c>
      <c r="E124" s="16">
        <v>18.982946653366458</v>
      </c>
      <c r="F124" s="16">
        <v>379</v>
      </c>
    </row>
    <row r="125" spans="1:6" x14ac:dyDescent="0.25">
      <c r="A125" s="16" t="s">
        <v>184</v>
      </c>
      <c r="B125" s="16" t="s">
        <v>216</v>
      </c>
      <c r="C125" s="16" t="s">
        <v>187</v>
      </c>
      <c r="D125" s="16" t="s">
        <v>190</v>
      </c>
      <c r="E125" s="16">
        <v>0.43445871189866681</v>
      </c>
      <c r="F125" s="16">
        <v>11</v>
      </c>
    </row>
    <row r="126" spans="1:6" x14ac:dyDescent="0.25">
      <c r="A126" s="16" t="s">
        <v>184</v>
      </c>
      <c r="B126" s="16" t="s">
        <v>216</v>
      </c>
      <c r="C126" s="16" t="s">
        <v>187</v>
      </c>
      <c r="D126" s="16" t="s">
        <v>190</v>
      </c>
      <c r="E126" s="16">
        <v>0.37675211248416196</v>
      </c>
      <c r="F126" s="16">
        <v>6</v>
      </c>
    </row>
    <row r="127" spans="1:6" x14ac:dyDescent="0.25">
      <c r="A127" s="16" t="s">
        <v>184</v>
      </c>
      <c r="B127" s="16" t="s">
        <v>216</v>
      </c>
      <c r="C127" s="16" t="s">
        <v>187</v>
      </c>
      <c r="D127" s="16" t="s">
        <v>190</v>
      </c>
      <c r="E127" s="16">
        <v>5.616892713598614</v>
      </c>
      <c r="F127" s="16">
        <v>110</v>
      </c>
    </row>
    <row r="128" spans="1:6" x14ac:dyDescent="0.25">
      <c r="A128" s="16" t="s">
        <v>184</v>
      </c>
      <c r="B128" s="16" t="s">
        <v>216</v>
      </c>
      <c r="C128" s="16" t="s">
        <v>187</v>
      </c>
      <c r="D128" s="16" t="s">
        <v>189</v>
      </c>
      <c r="E128" s="16">
        <v>1.1699123307828379</v>
      </c>
      <c r="F128" s="16">
        <v>27</v>
      </c>
    </row>
    <row r="129" spans="1:6" x14ac:dyDescent="0.25">
      <c r="A129" s="16" t="s">
        <v>184</v>
      </c>
      <c r="B129" s="16" t="s">
        <v>216</v>
      </c>
      <c r="C129" s="16" t="s">
        <v>187</v>
      </c>
      <c r="D129" s="16" t="s">
        <v>190</v>
      </c>
      <c r="E129" s="16">
        <v>1.813033606847364</v>
      </c>
      <c r="F129" s="16">
        <v>35</v>
      </c>
    </row>
    <row r="130" spans="1:6" x14ac:dyDescent="0.25">
      <c r="A130" s="16" t="s">
        <v>184</v>
      </c>
      <c r="B130" s="16" t="s">
        <v>216</v>
      </c>
      <c r="C130" s="16" t="s">
        <v>187</v>
      </c>
      <c r="D130" s="16" t="s">
        <v>190</v>
      </c>
      <c r="E130" s="16">
        <v>0.16563660820257667</v>
      </c>
      <c r="F130" s="16">
        <v>4</v>
      </c>
    </row>
    <row r="131" spans="1:6" x14ac:dyDescent="0.25">
      <c r="A131" s="16" t="s">
        <v>184</v>
      </c>
      <c r="B131" s="16" t="s">
        <v>216</v>
      </c>
      <c r="C131" s="16" t="s">
        <v>187</v>
      </c>
      <c r="D131" s="16" t="s">
        <v>190</v>
      </c>
      <c r="E131" s="16">
        <v>8.9651248130518932E-2</v>
      </c>
      <c r="F131" s="16">
        <v>2</v>
      </c>
    </row>
    <row r="132" spans="1:6" x14ac:dyDescent="0.25">
      <c r="A132" s="16" t="s">
        <v>184</v>
      </c>
      <c r="B132" s="16" t="s">
        <v>216</v>
      </c>
      <c r="C132" s="16" t="s">
        <v>192</v>
      </c>
      <c r="D132" s="16" t="s">
        <v>189</v>
      </c>
      <c r="E132" s="16">
        <v>294.66040937284134</v>
      </c>
      <c r="F132" s="16">
        <v>9348</v>
      </c>
    </row>
    <row r="133" spans="1:6" x14ac:dyDescent="0.25">
      <c r="A133" s="16" t="s">
        <v>184</v>
      </c>
      <c r="B133" s="16" t="s">
        <v>216</v>
      </c>
      <c r="C133" s="16" t="s">
        <v>192</v>
      </c>
      <c r="D133" s="16" t="s">
        <v>190</v>
      </c>
      <c r="E133" s="16">
        <v>4.8332014862986772E-2</v>
      </c>
      <c r="F133" s="16">
        <v>1</v>
      </c>
    </row>
    <row r="134" spans="1:6" x14ac:dyDescent="0.25">
      <c r="A134" s="16" t="s">
        <v>184</v>
      </c>
      <c r="B134" s="16" t="s">
        <v>216</v>
      </c>
      <c r="C134" s="16" t="s">
        <v>192</v>
      </c>
      <c r="D134" s="16" t="s">
        <v>189</v>
      </c>
      <c r="E134" s="16">
        <v>4.9040391551469019E-2</v>
      </c>
      <c r="F134" s="16">
        <v>2</v>
      </c>
    </row>
    <row r="135" spans="1:6" x14ac:dyDescent="0.25">
      <c r="A135" s="16" t="s">
        <v>184</v>
      </c>
      <c r="B135" s="16" t="s">
        <v>216</v>
      </c>
      <c r="C135" s="16" t="s">
        <v>192</v>
      </c>
      <c r="D135" s="16" t="s">
        <v>189</v>
      </c>
      <c r="E135" s="16">
        <v>3.0910611743185854E-2</v>
      </c>
      <c r="F135" s="16">
        <v>1</v>
      </c>
    </row>
    <row r="136" spans="1:6" x14ac:dyDescent="0.25">
      <c r="A136" s="16" t="s">
        <v>184</v>
      </c>
      <c r="B136" s="16" t="s">
        <v>216</v>
      </c>
      <c r="C136" s="16" t="s">
        <v>192</v>
      </c>
      <c r="D136" s="16" t="s">
        <v>190</v>
      </c>
      <c r="E136" s="16">
        <v>1.7730184470532734E-2</v>
      </c>
      <c r="F136" s="16">
        <v>1</v>
      </c>
    </row>
    <row r="137" spans="1:6" x14ac:dyDescent="0.25">
      <c r="A137" s="16" t="s">
        <v>184</v>
      </c>
      <c r="B137" s="16" t="s">
        <v>216</v>
      </c>
      <c r="C137" s="16" t="s">
        <v>192</v>
      </c>
      <c r="D137" s="16" t="s">
        <v>189</v>
      </c>
      <c r="E137" s="16">
        <v>4.2580946298325588E-2</v>
      </c>
      <c r="F137" s="16">
        <v>1</v>
      </c>
    </row>
    <row r="138" spans="1:6" x14ac:dyDescent="0.25">
      <c r="A138" s="16" t="s">
        <v>184</v>
      </c>
      <c r="B138" s="16" t="s">
        <v>216</v>
      </c>
      <c r="C138" s="16" t="s">
        <v>192</v>
      </c>
      <c r="D138" s="16" t="s">
        <v>190</v>
      </c>
      <c r="E138" s="16">
        <v>3.5266790379254571E-2</v>
      </c>
      <c r="F138" s="16">
        <v>1</v>
      </c>
    </row>
    <row r="139" spans="1:6" x14ac:dyDescent="0.25">
      <c r="A139" s="16" t="s">
        <v>184</v>
      </c>
      <c r="B139" s="16" t="s">
        <v>216</v>
      </c>
      <c r="C139" s="16" t="s">
        <v>192</v>
      </c>
      <c r="D139" s="16" t="s">
        <v>190</v>
      </c>
      <c r="E139" s="16">
        <v>1.9645176578296557E-2</v>
      </c>
      <c r="F139" s="16">
        <v>1</v>
      </c>
    </row>
    <row r="140" spans="1:6" x14ac:dyDescent="0.25">
      <c r="A140" s="16" t="s">
        <v>184</v>
      </c>
      <c r="B140" s="16" t="s">
        <v>216</v>
      </c>
      <c r="C140" s="16" t="s">
        <v>192</v>
      </c>
      <c r="D140" s="16" t="s">
        <v>190</v>
      </c>
      <c r="E140" s="16">
        <v>1.0338168359438824</v>
      </c>
      <c r="F140" s="16">
        <v>47</v>
      </c>
    </row>
    <row r="141" spans="1:6" x14ac:dyDescent="0.25">
      <c r="A141" s="16" t="s">
        <v>184</v>
      </c>
      <c r="B141" s="16" t="s">
        <v>216</v>
      </c>
      <c r="C141" s="16" t="s">
        <v>192</v>
      </c>
      <c r="D141" s="16" t="s">
        <v>189</v>
      </c>
      <c r="E141" s="16">
        <v>0.30469241069954844</v>
      </c>
      <c r="F141" s="16">
        <v>14</v>
      </c>
    </row>
    <row r="142" spans="1:6" x14ac:dyDescent="0.25">
      <c r="A142" s="16" t="s">
        <v>184</v>
      </c>
      <c r="B142" s="16" t="s">
        <v>216</v>
      </c>
      <c r="C142" s="16" t="s">
        <v>192</v>
      </c>
      <c r="D142" s="16" t="s">
        <v>190</v>
      </c>
      <c r="E142" s="16">
        <v>1.8499885703887872E-2</v>
      </c>
      <c r="F142" s="16">
        <v>1</v>
      </c>
    </row>
    <row r="143" spans="1:6" x14ac:dyDescent="0.25">
      <c r="A143" s="16" t="s">
        <v>184</v>
      </c>
      <c r="B143" s="16" t="s">
        <v>216</v>
      </c>
      <c r="C143" s="16" t="s">
        <v>192</v>
      </c>
      <c r="D143" s="16" t="s">
        <v>190</v>
      </c>
      <c r="E143" s="16">
        <v>2.0268465313188915E-2</v>
      </c>
      <c r="F143" s="16">
        <v>1</v>
      </c>
    </row>
    <row r="144" spans="1:6" x14ac:dyDescent="0.25">
      <c r="A144" s="16" t="s">
        <v>184</v>
      </c>
      <c r="B144" s="16" t="s">
        <v>216</v>
      </c>
      <c r="C144" s="16" t="s">
        <v>192</v>
      </c>
      <c r="D144" s="16" t="s">
        <v>189</v>
      </c>
      <c r="E144" s="16">
        <v>2.3392548920743859</v>
      </c>
      <c r="F144" s="16">
        <v>123</v>
      </c>
    </row>
    <row r="145" spans="1:6" x14ac:dyDescent="0.25">
      <c r="A145" s="16" t="s">
        <v>184</v>
      </c>
      <c r="B145" s="16" t="s">
        <v>216</v>
      </c>
      <c r="C145" s="16" t="s">
        <v>192</v>
      </c>
      <c r="D145" s="16" t="s">
        <v>190</v>
      </c>
      <c r="E145" s="16">
        <v>2.1133386580181511E-2</v>
      </c>
      <c r="F145" s="16">
        <v>1</v>
      </c>
    </row>
    <row r="146" spans="1:6" x14ac:dyDescent="0.25">
      <c r="A146" s="16" t="s">
        <v>184</v>
      </c>
      <c r="B146" s="16" t="s">
        <v>216</v>
      </c>
      <c r="C146" s="16" t="s">
        <v>192</v>
      </c>
      <c r="D146" s="16" t="s">
        <v>190</v>
      </c>
      <c r="E146" s="16">
        <v>0.78042151980145369</v>
      </c>
      <c r="F146" s="16">
        <v>24</v>
      </c>
    </row>
    <row r="147" spans="1:6" x14ac:dyDescent="0.25">
      <c r="A147" s="16" t="s">
        <v>184</v>
      </c>
      <c r="B147" s="16" t="s">
        <v>216</v>
      </c>
      <c r="C147" s="16" t="s">
        <v>192</v>
      </c>
      <c r="D147" s="16" t="s">
        <v>189</v>
      </c>
      <c r="E147" s="16">
        <v>2.2039006882252708E-2</v>
      </c>
      <c r="F147" s="16">
        <v>1</v>
      </c>
    </row>
    <row r="148" spans="1:6" x14ac:dyDescent="0.25">
      <c r="A148" s="16" t="s">
        <v>184</v>
      </c>
      <c r="B148" s="16" t="s">
        <v>216</v>
      </c>
      <c r="C148" s="16" t="s">
        <v>192</v>
      </c>
      <c r="D148" s="16" t="s">
        <v>190</v>
      </c>
      <c r="E148" s="16">
        <v>0.12977430933268858</v>
      </c>
      <c r="F148" s="16">
        <v>6</v>
      </c>
    </row>
    <row r="149" spans="1:6" x14ac:dyDescent="0.25">
      <c r="A149" s="16" t="s">
        <v>184</v>
      </c>
      <c r="B149" s="16" t="s">
        <v>216</v>
      </c>
      <c r="C149" s="16" t="s">
        <v>192</v>
      </c>
      <c r="D149" s="16" t="s">
        <v>190</v>
      </c>
      <c r="E149" s="16">
        <v>4.0447926088965053E-2</v>
      </c>
      <c r="F149" s="16">
        <v>1</v>
      </c>
    </row>
    <row r="150" spans="1:6" x14ac:dyDescent="0.25">
      <c r="A150" s="16" t="s">
        <v>184</v>
      </c>
      <c r="B150" s="16" t="s">
        <v>216</v>
      </c>
      <c r="C150" s="16" t="s">
        <v>192</v>
      </c>
      <c r="D150" s="16" t="s">
        <v>190</v>
      </c>
      <c r="E150" s="16">
        <v>1.9929027595871906E-2</v>
      </c>
      <c r="F150" s="16">
        <v>1</v>
      </c>
    </row>
    <row r="151" spans="1:6" x14ac:dyDescent="0.25">
      <c r="A151" s="16" t="s">
        <v>184</v>
      </c>
      <c r="B151" s="16" t="s">
        <v>216</v>
      </c>
      <c r="C151" s="16" t="s">
        <v>192</v>
      </c>
      <c r="D151" s="16" t="s">
        <v>189</v>
      </c>
      <c r="E151" s="16">
        <v>5.9641187759310266E-2</v>
      </c>
      <c r="F151" s="16">
        <v>2</v>
      </c>
    </row>
    <row r="152" spans="1:6" x14ac:dyDescent="0.25">
      <c r="A152" s="16" t="s">
        <v>184</v>
      </c>
      <c r="B152" s="16" t="s">
        <v>216</v>
      </c>
      <c r="C152" s="16" t="s">
        <v>192</v>
      </c>
      <c r="D152" s="16" t="s">
        <v>190</v>
      </c>
      <c r="E152" s="16">
        <v>2.565704198249464E-2</v>
      </c>
      <c r="F152" s="16">
        <v>1</v>
      </c>
    </row>
    <row r="153" spans="1:6" x14ac:dyDescent="0.25">
      <c r="A153" s="16" t="s">
        <v>184</v>
      </c>
      <c r="B153" s="16" t="s">
        <v>216</v>
      </c>
      <c r="C153" s="16" t="s">
        <v>192</v>
      </c>
      <c r="D153" s="16" t="s">
        <v>189</v>
      </c>
      <c r="E153" s="16">
        <v>1.5233850974955632E-2</v>
      </c>
      <c r="F153" s="16">
        <v>1</v>
      </c>
    </row>
    <row r="154" spans="1:6" x14ac:dyDescent="0.25">
      <c r="A154" s="16" t="s">
        <v>184</v>
      </c>
      <c r="B154" s="16" t="s">
        <v>216</v>
      </c>
      <c r="C154" s="16" t="s">
        <v>192</v>
      </c>
      <c r="D154" s="16" t="s">
        <v>189</v>
      </c>
      <c r="E154" s="16">
        <v>5.5366055467116905E-2</v>
      </c>
      <c r="F154" s="16">
        <v>3</v>
      </c>
    </row>
    <row r="155" spans="1:6" x14ac:dyDescent="0.25">
      <c r="A155" s="16" t="s">
        <v>184</v>
      </c>
      <c r="B155" s="16" t="s">
        <v>216</v>
      </c>
      <c r="C155" s="16" t="s">
        <v>192</v>
      </c>
      <c r="D155" s="16" t="s">
        <v>190</v>
      </c>
      <c r="E155" s="16">
        <v>5.2024274432380946E-2</v>
      </c>
      <c r="F155" s="16">
        <v>2</v>
      </c>
    </row>
    <row r="156" spans="1:6" x14ac:dyDescent="0.25">
      <c r="A156" s="16" t="s">
        <v>184</v>
      </c>
      <c r="B156" s="16" t="s">
        <v>216</v>
      </c>
      <c r="C156" s="16" t="s">
        <v>192</v>
      </c>
      <c r="D156" s="16" t="s">
        <v>189</v>
      </c>
      <c r="E156" s="16">
        <v>15.774745477724087</v>
      </c>
      <c r="F156" s="16">
        <v>609</v>
      </c>
    </row>
    <row r="157" spans="1:6" x14ac:dyDescent="0.25">
      <c r="A157" s="16" t="s">
        <v>184</v>
      </c>
      <c r="B157" s="16" t="s">
        <v>216</v>
      </c>
      <c r="C157" s="16" t="s">
        <v>192</v>
      </c>
      <c r="D157" s="16" t="s">
        <v>189</v>
      </c>
      <c r="E157" s="16">
        <v>1.7678806962421544E-2</v>
      </c>
      <c r="F157" s="16">
        <v>1</v>
      </c>
    </row>
    <row r="158" spans="1:6" x14ac:dyDescent="0.25">
      <c r="A158" s="16" t="s">
        <v>184</v>
      </c>
      <c r="B158" s="16" t="s">
        <v>216</v>
      </c>
      <c r="C158" s="16" t="s">
        <v>192</v>
      </c>
      <c r="D158" s="16" t="s">
        <v>189</v>
      </c>
      <c r="E158" s="16">
        <v>3.5230430347755429E-2</v>
      </c>
      <c r="F158" s="16">
        <v>2</v>
      </c>
    </row>
    <row r="159" spans="1:6" x14ac:dyDescent="0.25">
      <c r="A159" s="16" t="s">
        <v>184</v>
      </c>
      <c r="B159" s="16" t="s">
        <v>217</v>
      </c>
      <c r="C159" s="16" t="s">
        <v>187</v>
      </c>
      <c r="D159" s="16" t="s">
        <v>190</v>
      </c>
      <c r="E159" s="16">
        <v>1.5950893052952074E-2</v>
      </c>
      <c r="F159" s="16">
        <v>1</v>
      </c>
    </row>
    <row r="160" spans="1:6" x14ac:dyDescent="0.25">
      <c r="A160" s="16" t="s">
        <v>184</v>
      </c>
      <c r="B160" s="16" t="s">
        <v>217</v>
      </c>
      <c r="C160" s="16" t="s">
        <v>192</v>
      </c>
      <c r="D160" s="16" t="s">
        <v>189</v>
      </c>
      <c r="E160" s="16">
        <v>3.7349178311575561E-2</v>
      </c>
      <c r="F160" s="16">
        <v>1</v>
      </c>
    </row>
    <row r="161" spans="1:6" x14ac:dyDescent="0.25">
      <c r="A161" s="16" t="s">
        <v>184</v>
      </c>
      <c r="B161" s="16" t="s">
        <v>218</v>
      </c>
      <c r="C161" s="16" t="s">
        <v>187</v>
      </c>
      <c r="D161" s="16" t="s">
        <v>190</v>
      </c>
      <c r="E161" s="16">
        <v>60.700637773040526</v>
      </c>
      <c r="F161" s="16">
        <v>1742</v>
      </c>
    </row>
    <row r="162" spans="1:6" x14ac:dyDescent="0.25">
      <c r="A162" s="16" t="s">
        <v>184</v>
      </c>
      <c r="B162" s="16" t="s">
        <v>218</v>
      </c>
      <c r="C162" s="16" t="s">
        <v>187</v>
      </c>
      <c r="D162" s="16" t="s">
        <v>189</v>
      </c>
      <c r="E162" s="16">
        <v>3.2083203636280015</v>
      </c>
      <c r="F162" s="16">
        <v>98</v>
      </c>
    </row>
    <row r="163" spans="1:6" x14ac:dyDescent="0.25">
      <c r="A163" s="16" t="s">
        <v>184</v>
      </c>
      <c r="B163" s="16" t="s">
        <v>218</v>
      </c>
      <c r="C163" s="16" t="s">
        <v>187</v>
      </c>
      <c r="D163" s="16" t="s">
        <v>190</v>
      </c>
      <c r="E163" s="16">
        <v>2.3254732904119049</v>
      </c>
      <c r="F163" s="16">
        <v>51</v>
      </c>
    </row>
    <row r="164" spans="1:6" x14ac:dyDescent="0.25">
      <c r="A164" s="16" t="s">
        <v>184</v>
      </c>
      <c r="B164" s="16" t="s">
        <v>218</v>
      </c>
      <c r="C164" s="16" t="s">
        <v>187</v>
      </c>
      <c r="D164" s="16" t="s">
        <v>190</v>
      </c>
      <c r="E164" s="16">
        <v>0.28501837141933462</v>
      </c>
      <c r="F164" s="16">
        <v>7</v>
      </c>
    </row>
    <row r="165" spans="1:6" x14ac:dyDescent="0.25">
      <c r="A165" s="16" t="s">
        <v>184</v>
      </c>
      <c r="B165" s="16" t="s">
        <v>218</v>
      </c>
      <c r="C165" s="16" t="s">
        <v>187</v>
      </c>
      <c r="D165" s="16" t="s">
        <v>190</v>
      </c>
      <c r="E165" s="16">
        <v>4.7451062096819054</v>
      </c>
      <c r="F165" s="16">
        <v>134</v>
      </c>
    </row>
    <row r="166" spans="1:6" x14ac:dyDescent="0.25">
      <c r="A166" s="16" t="s">
        <v>184</v>
      </c>
      <c r="B166" s="16" t="s">
        <v>218</v>
      </c>
      <c r="C166" s="16" t="s">
        <v>187</v>
      </c>
      <c r="D166" s="16" t="s">
        <v>189</v>
      </c>
      <c r="E166" s="16">
        <v>58.25956700203443</v>
      </c>
      <c r="F166" s="16">
        <v>1688</v>
      </c>
    </row>
    <row r="167" spans="1:6" x14ac:dyDescent="0.25">
      <c r="A167" s="16" t="s">
        <v>184</v>
      </c>
      <c r="B167" s="16" t="s">
        <v>218</v>
      </c>
      <c r="C167" s="16" t="s">
        <v>187</v>
      </c>
      <c r="D167" s="16" t="s">
        <v>190</v>
      </c>
      <c r="E167" s="16">
        <v>0.15679039474533721</v>
      </c>
      <c r="F167" s="16">
        <v>4</v>
      </c>
    </row>
    <row r="168" spans="1:6" x14ac:dyDescent="0.25">
      <c r="A168" s="16" t="s">
        <v>184</v>
      </c>
      <c r="B168" s="16" t="s">
        <v>218</v>
      </c>
      <c r="C168" s="16" t="s">
        <v>187</v>
      </c>
      <c r="D168" s="16" t="s">
        <v>190</v>
      </c>
      <c r="E168" s="16">
        <v>9.0709849107088708E-2</v>
      </c>
      <c r="F168" s="16">
        <v>3</v>
      </c>
    </row>
    <row r="169" spans="1:6" x14ac:dyDescent="0.25">
      <c r="A169" s="16" t="s">
        <v>184</v>
      </c>
      <c r="B169" s="16" t="s">
        <v>218</v>
      </c>
      <c r="C169" s="16" t="s">
        <v>187</v>
      </c>
      <c r="D169" s="16" t="s">
        <v>190</v>
      </c>
      <c r="E169" s="16">
        <v>6.6785193565359183E-2</v>
      </c>
      <c r="F169" s="16">
        <v>2</v>
      </c>
    </row>
    <row r="170" spans="1:6" x14ac:dyDescent="0.25">
      <c r="A170" s="16" t="s">
        <v>184</v>
      </c>
      <c r="B170" s="16" t="s">
        <v>218</v>
      </c>
      <c r="C170" s="16" t="s">
        <v>187</v>
      </c>
      <c r="D170" s="16" t="s">
        <v>190</v>
      </c>
      <c r="E170" s="16">
        <v>4.5361534257419289E-2</v>
      </c>
      <c r="F170" s="16">
        <v>1</v>
      </c>
    </row>
    <row r="171" spans="1:6" x14ac:dyDescent="0.25">
      <c r="A171" s="16" t="s">
        <v>184</v>
      </c>
      <c r="B171" s="16" t="s">
        <v>218</v>
      </c>
      <c r="C171" s="16" t="s">
        <v>187</v>
      </c>
      <c r="D171" s="16" t="s">
        <v>190</v>
      </c>
      <c r="E171" s="16">
        <v>80.123704133441706</v>
      </c>
      <c r="F171" s="16">
        <v>2448</v>
      </c>
    </row>
    <row r="172" spans="1:6" x14ac:dyDescent="0.25">
      <c r="A172" s="16" t="s">
        <v>184</v>
      </c>
      <c r="B172" s="16" t="s">
        <v>218</v>
      </c>
      <c r="C172" s="16" t="s">
        <v>187</v>
      </c>
      <c r="D172" s="16" t="s">
        <v>189</v>
      </c>
      <c r="E172" s="16">
        <v>6.3685097492627643</v>
      </c>
      <c r="F172" s="16">
        <v>188</v>
      </c>
    </row>
    <row r="173" spans="1:6" x14ac:dyDescent="0.25">
      <c r="A173" s="16" t="s">
        <v>184</v>
      </c>
      <c r="B173" s="16" t="s">
        <v>218</v>
      </c>
      <c r="C173" s="16" t="s">
        <v>187</v>
      </c>
      <c r="D173" s="16" t="s">
        <v>190</v>
      </c>
      <c r="E173" s="16">
        <v>3.3882502672835852</v>
      </c>
      <c r="F173" s="16">
        <v>92</v>
      </c>
    </row>
    <row r="174" spans="1:6" x14ac:dyDescent="0.25">
      <c r="A174" s="16" t="s">
        <v>184</v>
      </c>
      <c r="B174" s="16" t="s">
        <v>218</v>
      </c>
      <c r="C174" s="16" t="s">
        <v>187</v>
      </c>
      <c r="D174" s="16" t="s">
        <v>190</v>
      </c>
      <c r="E174" s="16">
        <v>1.0393870548912543</v>
      </c>
      <c r="F174" s="16">
        <v>25</v>
      </c>
    </row>
    <row r="175" spans="1:6" x14ac:dyDescent="0.25">
      <c r="A175" s="16" t="s">
        <v>184</v>
      </c>
      <c r="B175" s="16" t="s">
        <v>218</v>
      </c>
      <c r="C175" s="16" t="s">
        <v>187</v>
      </c>
      <c r="D175" s="16" t="s">
        <v>190</v>
      </c>
      <c r="E175" s="16">
        <v>8.3852435943682107</v>
      </c>
      <c r="F175" s="16">
        <v>230</v>
      </c>
    </row>
    <row r="176" spans="1:6" x14ac:dyDescent="0.25">
      <c r="A176" s="16" t="s">
        <v>184</v>
      </c>
      <c r="B176" s="16" t="s">
        <v>218</v>
      </c>
      <c r="C176" s="16" t="s">
        <v>187</v>
      </c>
      <c r="D176" s="16" t="s">
        <v>189</v>
      </c>
      <c r="E176" s="16">
        <v>199.29369222418782</v>
      </c>
      <c r="F176" s="16">
        <v>6099</v>
      </c>
    </row>
    <row r="177" spans="1:6" x14ac:dyDescent="0.25">
      <c r="A177" s="16" t="s">
        <v>184</v>
      </c>
      <c r="B177" s="16" t="s">
        <v>218</v>
      </c>
      <c r="C177" s="16" t="s">
        <v>187</v>
      </c>
      <c r="D177" s="16" t="s">
        <v>190</v>
      </c>
      <c r="E177" s="16">
        <v>1.3386344125220996E-2</v>
      </c>
      <c r="F177" s="16">
        <v>1</v>
      </c>
    </row>
    <row r="178" spans="1:6" x14ac:dyDescent="0.25">
      <c r="A178" s="16" t="s">
        <v>184</v>
      </c>
      <c r="B178" s="16" t="s">
        <v>218</v>
      </c>
      <c r="C178" s="16" t="s">
        <v>187</v>
      </c>
      <c r="D178" s="16" t="s">
        <v>190</v>
      </c>
      <c r="E178" s="16">
        <v>8.1376224222360211E-2</v>
      </c>
      <c r="F178" s="16">
        <v>3</v>
      </c>
    </row>
    <row r="179" spans="1:6" x14ac:dyDescent="0.25">
      <c r="A179" s="16" t="s">
        <v>184</v>
      </c>
      <c r="B179" s="16" t="s">
        <v>218</v>
      </c>
      <c r="C179" s="16" t="s">
        <v>187</v>
      </c>
      <c r="D179" s="16" t="s">
        <v>190</v>
      </c>
      <c r="E179" s="16">
        <v>0.31540649009925975</v>
      </c>
      <c r="F179" s="16">
        <v>7</v>
      </c>
    </row>
    <row r="180" spans="1:6" x14ac:dyDescent="0.25">
      <c r="A180" s="16" t="s">
        <v>184</v>
      </c>
      <c r="B180" s="16" t="s">
        <v>218</v>
      </c>
      <c r="C180" s="16" t="s">
        <v>187</v>
      </c>
      <c r="D180" s="16" t="s">
        <v>190</v>
      </c>
      <c r="E180" s="16">
        <v>0.44577639618220449</v>
      </c>
      <c r="F180" s="16">
        <v>13</v>
      </c>
    </row>
    <row r="181" spans="1:6" x14ac:dyDescent="0.25">
      <c r="A181" s="16" t="s">
        <v>184</v>
      </c>
      <c r="B181" s="16" t="s">
        <v>218</v>
      </c>
      <c r="C181" s="16" t="s">
        <v>187</v>
      </c>
      <c r="D181" s="16" t="s">
        <v>190</v>
      </c>
      <c r="E181" s="16">
        <v>6.3280110034828779E-2</v>
      </c>
      <c r="F181" s="16">
        <v>2</v>
      </c>
    </row>
    <row r="182" spans="1:6" x14ac:dyDescent="0.25">
      <c r="A182" s="16" t="s">
        <v>184</v>
      </c>
      <c r="B182" s="16" t="s">
        <v>218</v>
      </c>
      <c r="C182" s="16" t="s">
        <v>187</v>
      </c>
      <c r="D182" s="16" t="s">
        <v>190</v>
      </c>
      <c r="E182" s="16">
        <v>2.0094289589921367E-2</v>
      </c>
      <c r="F182" s="16">
        <v>1</v>
      </c>
    </row>
    <row r="183" spans="1:6" x14ac:dyDescent="0.25">
      <c r="A183" s="16" t="s">
        <v>184</v>
      </c>
      <c r="B183" s="16" t="s">
        <v>218</v>
      </c>
      <c r="C183" s="16" t="s">
        <v>192</v>
      </c>
      <c r="D183" s="16" t="s">
        <v>189</v>
      </c>
      <c r="E183" s="16">
        <v>107.11339230301169</v>
      </c>
      <c r="F183" s="16">
        <v>3586</v>
      </c>
    </row>
    <row r="184" spans="1:6" x14ac:dyDescent="0.25">
      <c r="A184" s="16" t="s">
        <v>184</v>
      </c>
      <c r="B184" s="16" t="s">
        <v>218</v>
      </c>
      <c r="C184" s="16" t="s">
        <v>192</v>
      </c>
      <c r="D184" s="16" t="s">
        <v>189</v>
      </c>
      <c r="E184" s="16">
        <v>1.3905341482350481E-2</v>
      </c>
      <c r="F184" s="16">
        <v>1</v>
      </c>
    </row>
    <row r="185" spans="1:6" x14ac:dyDescent="0.25">
      <c r="A185" s="16" t="s">
        <v>184</v>
      </c>
      <c r="B185" s="16" t="s">
        <v>218</v>
      </c>
      <c r="C185" s="16" t="s">
        <v>192</v>
      </c>
      <c r="D185" s="16" t="s">
        <v>190</v>
      </c>
      <c r="E185" s="16">
        <v>0.41464391735916578</v>
      </c>
      <c r="F185" s="16">
        <v>17</v>
      </c>
    </row>
    <row r="186" spans="1:6" x14ac:dyDescent="0.25">
      <c r="A186" s="16" t="s">
        <v>184</v>
      </c>
      <c r="B186" s="16" t="s">
        <v>218</v>
      </c>
      <c r="C186" s="16" t="s">
        <v>192</v>
      </c>
      <c r="D186" s="16" t="s">
        <v>189</v>
      </c>
      <c r="E186" s="16">
        <v>0.1416784327075323</v>
      </c>
      <c r="F186" s="16">
        <v>7</v>
      </c>
    </row>
    <row r="187" spans="1:6" x14ac:dyDescent="0.25">
      <c r="A187" s="16" t="s">
        <v>184</v>
      </c>
      <c r="B187" s="16" t="s">
        <v>218</v>
      </c>
      <c r="C187" s="16" t="s">
        <v>192</v>
      </c>
      <c r="D187" s="16" t="s">
        <v>190</v>
      </c>
      <c r="E187" s="16">
        <v>7.1251024776617142E-2</v>
      </c>
      <c r="F187" s="16">
        <v>4</v>
      </c>
    </row>
    <row r="188" spans="1:6" x14ac:dyDescent="0.25">
      <c r="A188" s="16" t="s">
        <v>184</v>
      </c>
      <c r="B188" s="16" t="s">
        <v>218</v>
      </c>
      <c r="C188" s="16" t="s">
        <v>192</v>
      </c>
      <c r="D188" s="16" t="s">
        <v>189</v>
      </c>
      <c r="E188" s="16">
        <v>1.6157832247589385</v>
      </c>
      <c r="F188" s="16">
        <v>78</v>
      </c>
    </row>
    <row r="189" spans="1:6" x14ac:dyDescent="0.25">
      <c r="A189" s="16" t="s">
        <v>184</v>
      </c>
      <c r="B189" s="16" t="s">
        <v>218</v>
      </c>
      <c r="C189" s="16" t="s">
        <v>192</v>
      </c>
      <c r="D189" s="16" t="s">
        <v>190</v>
      </c>
      <c r="E189" s="16">
        <v>0.10229851836640695</v>
      </c>
      <c r="F189" s="16">
        <v>4</v>
      </c>
    </row>
    <row r="190" spans="1:6" x14ac:dyDescent="0.25">
      <c r="A190" s="16" t="s">
        <v>184</v>
      </c>
      <c r="B190" s="16" t="s">
        <v>218</v>
      </c>
      <c r="C190" s="16" t="s">
        <v>192</v>
      </c>
      <c r="D190" s="16" t="s">
        <v>189</v>
      </c>
      <c r="E190" s="16">
        <v>2.7514587010974763E-2</v>
      </c>
      <c r="F190" s="16">
        <v>1</v>
      </c>
    </row>
    <row r="191" spans="1:6" x14ac:dyDescent="0.25">
      <c r="A191" s="16" t="s">
        <v>184</v>
      </c>
      <c r="B191" s="16" t="s">
        <v>218</v>
      </c>
      <c r="C191" s="16" t="s">
        <v>192</v>
      </c>
      <c r="D191" s="16" t="s">
        <v>189</v>
      </c>
      <c r="E191" s="16">
        <v>33.733680532161912</v>
      </c>
      <c r="F191" s="16">
        <v>1830</v>
      </c>
    </row>
    <row r="192" spans="1:6" x14ac:dyDescent="0.25">
      <c r="A192" s="16" t="s">
        <v>184</v>
      </c>
      <c r="B192" s="16" t="s">
        <v>218</v>
      </c>
      <c r="C192" s="16" t="s">
        <v>192</v>
      </c>
      <c r="D192" s="16" t="s">
        <v>189</v>
      </c>
      <c r="E192" s="16">
        <v>1.5432926344194272E-2</v>
      </c>
      <c r="F192" s="16">
        <v>1</v>
      </c>
    </row>
    <row r="193" spans="1:6" x14ac:dyDescent="0.25">
      <c r="A193" s="16" t="s">
        <v>184</v>
      </c>
      <c r="B193" s="16" t="s">
        <v>219</v>
      </c>
      <c r="C193" s="16" t="s">
        <v>187</v>
      </c>
      <c r="D193" s="16" t="s">
        <v>190</v>
      </c>
      <c r="E193" s="16">
        <v>0.32923900084663721</v>
      </c>
      <c r="F193" s="16">
        <v>11</v>
      </c>
    </row>
    <row r="194" spans="1:6" x14ac:dyDescent="0.25">
      <c r="A194" s="16" t="s">
        <v>184</v>
      </c>
      <c r="B194" s="16" t="s">
        <v>219</v>
      </c>
      <c r="C194" s="16" t="s">
        <v>187</v>
      </c>
      <c r="D194" s="16" t="s">
        <v>189</v>
      </c>
      <c r="E194" s="16">
        <v>1.8387085298746473</v>
      </c>
      <c r="F194" s="16">
        <v>62</v>
      </c>
    </row>
    <row r="195" spans="1:6" x14ac:dyDescent="0.25">
      <c r="A195" s="16" t="s">
        <v>184</v>
      </c>
      <c r="B195" s="16" t="s">
        <v>219</v>
      </c>
      <c r="C195" s="16" t="s">
        <v>187</v>
      </c>
      <c r="D195" s="16" t="s">
        <v>190</v>
      </c>
      <c r="E195" s="16">
        <v>2.7228406528057678</v>
      </c>
      <c r="F195" s="16">
        <v>82</v>
      </c>
    </row>
    <row r="196" spans="1:6" x14ac:dyDescent="0.25">
      <c r="A196" s="16" t="s">
        <v>184</v>
      </c>
      <c r="B196" s="16" t="s">
        <v>219</v>
      </c>
      <c r="C196" s="16" t="s">
        <v>187</v>
      </c>
      <c r="D196" s="16" t="s">
        <v>189</v>
      </c>
      <c r="E196" s="16">
        <v>30.625644645177402</v>
      </c>
      <c r="F196" s="16">
        <v>1005</v>
      </c>
    </row>
    <row r="197" spans="1:6" x14ac:dyDescent="0.25">
      <c r="A197" s="16" t="s">
        <v>184</v>
      </c>
      <c r="B197" s="16" t="s">
        <v>219</v>
      </c>
      <c r="C197" s="16" t="s">
        <v>187</v>
      </c>
      <c r="D197" s="16" t="s">
        <v>190</v>
      </c>
      <c r="E197" s="16">
        <v>7.7799483009259249E-2</v>
      </c>
      <c r="F197" s="16">
        <v>2</v>
      </c>
    </row>
    <row r="198" spans="1:6" x14ac:dyDescent="0.25">
      <c r="A198" s="16" t="s">
        <v>184</v>
      </c>
      <c r="B198" s="16" t="s">
        <v>219</v>
      </c>
      <c r="C198" s="16" t="s">
        <v>192</v>
      </c>
      <c r="D198" s="16" t="s">
        <v>189</v>
      </c>
      <c r="E198" s="16">
        <v>10.216100451238336</v>
      </c>
      <c r="F198" s="16">
        <v>393</v>
      </c>
    </row>
    <row r="199" spans="1:6" x14ac:dyDescent="0.25">
      <c r="A199" s="16" t="s">
        <v>184</v>
      </c>
      <c r="B199" s="16" t="s">
        <v>219</v>
      </c>
      <c r="C199" s="16" t="s">
        <v>192</v>
      </c>
      <c r="D199" s="16" t="s">
        <v>189</v>
      </c>
      <c r="E199" s="16">
        <v>6.9134223549476542E-2</v>
      </c>
      <c r="F199" s="16">
        <v>2</v>
      </c>
    </row>
    <row r="200" spans="1:6" x14ac:dyDescent="0.25">
      <c r="A200" s="16" t="s">
        <v>184</v>
      </c>
      <c r="B200" s="16" t="s">
        <v>219</v>
      </c>
      <c r="C200" s="16" t="s">
        <v>192</v>
      </c>
      <c r="D200" s="16" t="s">
        <v>189</v>
      </c>
      <c r="E200" s="16">
        <v>3.667181771512138</v>
      </c>
      <c r="F200" s="16">
        <v>214</v>
      </c>
    </row>
    <row r="201" spans="1:6" x14ac:dyDescent="0.25">
      <c r="A201" s="16" t="s">
        <v>184</v>
      </c>
      <c r="B201" s="16" t="s">
        <v>220</v>
      </c>
      <c r="C201" s="16" t="s">
        <v>187</v>
      </c>
      <c r="D201" s="16" t="s">
        <v>190</v>
      </c>
      <c r="E201" s="16">
        <v>5.1110538877005736</v>
      </c>
      <c r="F201" s="16">
        <v>162</v>
      </c>
    </row>
    <row r="202" spans="1:6" x14ac:dyDescent="0.25">
      <c r="A202" s="16" t="s">
        <v>184</v>
      </c>
      <c r="B202" s="16" t="s">
        <v>220</v>
      </c>
      <c r="C202" s="16" t="s">
        <v>187</v>
      </c>
      <c r="D202" s="16" t="s">
        <v>190</v>
      </c>
      <c r="E202" s="16">
        <v>0.24939109710078616</v>
      </c>
      <c r="F202" s="16">
        <v>7</v>
      </c>
    </row>
    <row r="203" spans="1:6" x14ac:dyDescent="0.25">
      <c r="A203" s="16" t="s">
        <v>184</v>
      </c>
      <c r="B203" s="16" t="s">
        <v>220</v>
      </c>
      <c r="C203" s="16" t="s">
        <v>187</v>
      </c>
      <c r="D203" s="16" t="s">
        <v>189</v>
      </c>
      <c r="E203" s="16">
        <v>67.752743909587068</v>
      </c>
      <c r="F203" s="16">
        <v>2069</v>
      </c>
    </row>
    <row r="204" spans="1:6" x14ac:dyDescent="0.25">
      <c r="A204" s="16" t="s">
        <v>184</v>
      </c>
      <c r="B204" s="16" t="s">
        <v>220</v>
      </c>
      <c r="C204" s="16" t="s">
        <v>187</v>
      </c>
      <c r="D204" s="16" t="s">
        <v>190</v>
      </c>
      <c r="E204" s="16">
        <v>2.8735007691673333</v>
      </c>
      <c r="F204" s="16">
        <v>100</v>
      </c>
    </row>
    <row r="205" spans="1:6" x14ac:dyDescent="0.25">
      <c r="A205" s="16" t="s">
        <v>184</v>
      </c>
      <c r="B205" s="16" t="s">
        <v>220</v>
      </c>
      <c r="C205" s="16" t="s">
        <v>187</v>
      </c>
      <c r="D205" s="16" t="s">
        <v>190</v>
      </c>
      <c r="E205" s="16">
        <v>0.1787654766003452</v>
      </c>
      <c r="F205" s="16">
        <v>10</v>
      </c>
    </row>
    <row r="206" spans="1:6" x14ac:dyDescent="0.25">
      <c r="A206" s="16" t="s">
        <v>184</v>
      </c>
      <c r="B206" s="16" t="s">
        <v>220</v>
      </c>
      <c r="C206" s="16" t="s">
        <v>187</v>
      </c>
      <c r="D206" s="16" t="s">
        <v>189</v>
      </c>
      <c r="E206" s="16">
        <v>115.5315162497232</v>
      </c>
      <c r="F206" s="16">
        <v>4063</v>
      </c>
    </row>
    <row r="207" spans="1:6" x14ac:dyDescent="0.25">
      <c r="A207" s="16" t="s">
        <v>184</v>
      </c>
      <c r="B207" s="16" t="s">
        <v>220</v>
      </c>
      <c r="C207" s="16" t="s">
        <v>187</v>
      </c>
      <c r="D207" s="16" t="s">
        <v>190</v>
      </c>
      <c r="E207" s="16">
        <v>5.5649909916638658E-2</v>
      </c>
      <c r="F207" s="16">
        <v>1</v>
      </c>
    </row>
    <row r="208" spans="1:6" x14ac:dyDescent="0.25">
      <c r="A208" s="16" t="s">
        <v>184</v>
      </c>
      <c r="B208" s="16" t="s">
        <v>220</v>
      </c>
      <c r="C208" s="16" t="s">
        <v>192</v>
      </c>
      <c r="D208" s="16" t="s">
        <v>189</v>
      </c>
      <c r="E208" s="16">
        <v>45.464976181631776</v>
      </c>
      <c r="F208" s="16">
        <v>1691</v>
      </c>
    </row>
    <row r="209" spans="1:6" x14ac:dyDescent="0.25">
      <c r="A209" s="16" t="s">
        <v>184</v>
      </c>
      <c r="B209" s="16" t="s">
        <v>220</v>
      </c>
      <c r="C209" s="16" t="s">
        <v>192</v>
      </c>
      <c r="D209" s="16" t="s">
        <v>190</v>
      </c>
      <c r="E209" s="16">
        <v>1.3232889236764066E-2</v>
      </c>
      <c r="F209" s="16">
        <v>1</v>
      </c>
    </row>
    <row r="210" spans="1:6" x14ac:dyDescent="0.25">
      <c r="A210" s="16" t="s">
        <v>184</v>
      </c>
      <c r="B210" s="16" t="s">
        <v>220</v>
      </c>
      <c r="C210" s="16" t="s">
        <v>192</v>
      </c>
      <c r="D210" s="16" t="s">
        <v>189</v>
      </c>
      <c r="E210" s="16">
        <v>4.2032983697236612E-2</v>
      </c>
      <c r="F210" s="16">
        <v>2</v>
      </c>
    </row>
    <row r="211" spans="1:6" x14ac:dyDescent="0.25">
      <c r="A211" s="16" t="s">
        <v>184</v>
      </c>
      <c r="B211" s="16" t="s">
        <v>220</v>
      </c>
      <c r="C211" s="16" t="s">
        <v>192</v>
      </c>
      <c r="D211" s="16" t="s">
        <v>190</v>
      </c>
      <c r="E211" s="16">
        <v>0.24783170120918405</v>
      </c>
      <c r="F211" s="16">
        <v>9</v>
      </c>
    </row>
    <row r="212" spans="1:6" x14ac:dyDescent="0.25">
      <c r="A212" s="16" t="s">
        <v>184</v>
      </c>
      <c r="B212" s="16" t="s">
        <v>220</v>
      </c>
      <c r="C212" s="16" t="s">
        <v>192</v>
      </c>
      <c r="D212" s="16" t="s">
        <v>189</v>
      </c>
      <c r="E212" s="16">
        <v>4.9916991279066893</v>
      </c>
      <c r="F212" s="16">
        <v>200</v>
      </c>
    </row>
    <row r="213" spans="1:6" x14ac:dyDescent="0.25">
      <c r="A213" s="16" t="s">
        <v>184</v>
      </c>
      <c r="B213" s="16" t="s">
        <v>220</v>
      </c>
      <c r="C213" s="16" t="s">
        <v>192</v>
      </c>
      <c r="D213" s="16" t="s">
        <v>190</v>
      </c>
      <c r="E213" s="16">
        <v>3.8023905220040066E-2</v>
      </c>
      <c r="F213" s="16">
        <v>1</v>
      </c>
    </row>
    <row r="214" spans="1:6" x14ac:dyDescent="0.25">
      <c r="A214" s="16" t="s">
        <v>184</v>
      </c>
      <c r="B214" s="16" t="s">
        <v>220</v>
      </c>
      <c r="C214" s="16" t="s">
        <v>192</v>
      </c>
      <c r="D214" s="16" t="s">
        <v>189</v>
      </c>
      <c r="E214" s="16">
        <v>6.2978365212291845</v>
      </c>
      <c r="F214" s="16">
        <v>324</v>
      </c>
    </row>
    <row r="215" spans="1:6" x14ac:dyDescent="0.25">
      <c r="A215" s="16" t="s">
        <v>184</v>
      </c>
      <c r="B215" s="16" t="s">
        <v>221</v>
      </c>
      <c r="C215" s="16" t="s">
        <v>187</v>
      </c>
      <c r="D215" s="16" t="s">
        <v>190</v>
      </c>
      <c r="E215" s="16">
        <v>0.52664756574210814</v>
      </c>
      <c r="F215" s="16">
        <v>14</v>
      </c>
    </row>
    <row r="216" spans="1:6" x14ac:dyDescent="0.25">
      <c r="A216" s="16" t="s">
        <v>184</v>
      </c>
      <c r="B216" s="16" t="s">
        <v>221</v>
      </c>
      <c r="C216" s="16" t="s">
        <v>187</v>
      </c>
      <c r="D216" s="16" t="s">
        <v>189</v>
      </c>
      <c r="E216" s="16">
        <v>51.434956639067202</v>
      </c>
      <c r="F216" s="16">
        <v>1570</v>
      </c>
    </row>
    <row r="217" spans="1:6" x14ac:dyDescent="0.25">
      <c r="A217" s="16" t="s">
        <v>184</v>
      </c>
      <c r="B217" s="16" t="s">
        <v>221</v>
      </c>
      <c r="C217" s="16" t="s">
        <v>187</v>
      </c>
      <c r="D217" s="16" t="s">
        <v>190</v>
      </c>
      <c r="E217" s="16">
        <v>1.456907810827804</v>
      </c>
      <c r="F217" s="16">
        <v>47</v>
      </c>
    </row>
    <row r="218" spans="1:6" x14ac:dyDescent="0.25">
      <c r="A218" s="16" t="s">
        <v>184</v>
      </c>
      <c r="B218" s="16" t="s">
        <v>221</v>
      </c>
      <c r="C218" s="16" t="s">
        <v>187</v>
      </c>
      <c r="D218" s="16" t="s">
        <v>189</v>
      </c>
      <c r="E218" s="16">
        <v>80.496438030066656</v>
      </c>
      <c r="F218" s="16">
        <v>2732</v>
      </c>
    </row>
    <row r="219" spans="1:6" x14ac:dyDescent="0.25">
      <c r="A219" s="16" t="s">
        <v>184</v>
      </c>
      <c r="B219" s="16" t="s">
        <v>221</v>
      </c>
      <c r="C219" s="16" t="s">
        <v>187</v>
      </c>
      <c r="D219" s="16" t="s">
        <v>190</v>
      </c>
      <c r="E219" s="16">
        <v>0.10005750839757437</v>
      </c>
      <c r="F219" s="16">
        <v>4</v>
      </c>
    </row>
    <row r="220" spans="1:6" x14ac:dyDescent="0.25">
      <c r="A220" s="16" t="s">
        <v>184</v>
      </c>
      <c r="B220" s="16" t="s">
        <v>221</v>
      </c>
      <c r="C220" s="16" t="s">
        <v>192</v>
      </c>
      <c r="D220" s="16" t="s">
        <v>189</v>
      </c>
      <c r="E220" s="16">
        <v>27.652543962065963</v>
      </c>
      <c r="F220" s="16">
        <v>1006</v>
      </c>
    </row>
    <row r="221" spans="1:6" x14ac:dyDescent="0.25">
      <c r="A221" s="16" t="s">
        <v>184</v>
      </c>
      <c r="B221" s="16" t="s">
        <v>221</v>
      </c>
      <c r="C221" s="16" t="s">
        <v>192</v>
      </c>
      <c r="D221" s="16" t="s">
        <v>189</v>
      </c>
      <c r="E221" s="16">
        <v>3.0013755569104381E-2</v>
      </c>
      <c r="F221" s="16">
        <v>2</v>
      </c>
    </row>
    <row r="222" spans="1:6" x14ac:dyDescent="0.25">
      <c r="A222" s="16" t="s">
        <v>184</v>
      </c>
      <c r="B222" s="16" t="s">
        <v>221</v>
      </c>
      <c r="C222" s="16" t="s">
        <v>192</v>
      </c>
      <c r="D222" s="16" t="s">
        <v>190</v>
      </c>
      <c r="E222" s="16">
        <v>6.5182876206308443E-2</v>
      </c>
      <c r="F222" s="16">
        <v>3</v>
      </c>
    </row>
    <row r="223" spans="1:6" x14ac:dyDescent="0.25">
      <c r="A223" s="16" t="s">
        <v>184</v>
      </c>
      <c r="B223" s="16" t="s">
        <v>221</v>
      </c>
      <c r="C223" s="16" t="s">
        <v>192</v>
      </c>
      <c r="D223" s="16" t="s">
        <v>189</v>
      </c>
      <c r="E223" s="16">
        <v>2.8884398698264411</v>
      </c>
      <c r="F223" s="16">
        <v>109</v>
      </c>
    </row>
    <row r="224" spans="1:6" x14ac:dyDescent="0.25">
      <c r="A224" s="16" t="s">
        <v>184</v>
      </c>
      <c r="B224" s="16" t="s">
        <v>221</v>
      </c>
      <c r="C224" s="16" t="s">
        <v>192</v>
      </c>
      <c r="D224" s="16" t="s">
        <v>190</v>
      </c>
      <c r="E224" s="16">
        <v>5.8171976689341626E-2</v>
      </c>
      <c r="F224" s="16">
        <v>2</v>
      </c>
    </row>
    <row r="225" spans="1:6" x14ac:dyDescent="0.25">
      <c r="A225" s="16" t="s">
        <v>184</v>
      </c>
      <c r="B225" s="16" t="s">
        <v>221</v>
      </c>
      <c r="C225" s="16" t="s">
        <v>192</v>
      </c>
      <c r="D225" s="16" t="s">
        <v>189</v>
      </c>
      <c r="E225" s="16">
        <v>4.4542104988780054</v>
      </c>
      <c r="F225" s="16">
        <v>244</v>
      </c>
    </row>
    <row r="226" spans="1:6" x14ac:dyDescent="0.25">
      <c r="A226" s="16" t="s">
        <v>184</v>
      </c>
      <c r="B226" s="16" t="s">
        <v>222</v>
      </c>
      <c r="C226" s="16" t="s">
        <v>187</v>
      </c>
      <c r="D226" s="16" t="s">
        <v>190</v>
      </c>
      <c r="E226" s="16">
        <v>20.812440268086856</v>
      </c>
      <c r="F226" s="16">
        <v>598</v>
      </c>
    </row>
    <row r="227" spans="1:6" x14ac:dyDescent="0.25">
      <c r="A227" s="16" t="s">
        <v>184</v>
      </c>
      <c r="B227" s="16" t="s">
        <v>222</v>
      </c>
      <c r="C227" s="16" t="s">
        <v>187</v>
      </c>
      <c r="D227" s="16" t="s">
        <v>190</v>
      </c>
      <c r="E227" s="16">
        <v>0.19527684931138331</v>
      </c>
      <c r="F227" s="16">
        <v>5</v>
      </c>
    </row>
    <row r="228" spans="1:6" x14ac:dyDescent="0.25">
      <c r="A228" s="16" t="s">
        <v>184</v>
      </c>
      <c r="B228" s="16" t="s">
        <v>222</v>
      </c>
      <c r="C228" s="16" t="s">
        <v>187</v>
      </c>
      <c r="D228" s="16" t="s">
        <v>189</v>
      </c>
      <c r="E228" s="16">
        <v>30.243296640987175</v>
      </c>
      <c r="F228" s="16">
        <v>878</v>
      </c>
    </row>
    <row r="229" spans="1:6" x14ac:dyDescent="0.25">
      <c r="A229" s="16" t="s">
        <v>184</v>
      </c>
      <c r="B229" s="16" t="s">
        <v>222</v>
      </c>
      <c r="C229" s="16" t="s">
        <v>187</v>
      </c>
      <c r="D229" s="16" t="s">
        <v>190</v>
      </c>
      <c r="E229" s="16">
        <v>5.042962238748061E-2</v>
      </c>
      <c r="F229" s="16">
        <v>2</v>
      </c>
    </row>
    <row r="230" spans="1:6" x14ac:dyDescent="0.25">
      <c r="A230" s="16" t="s">
        <v>184</v>
      </c>
      <c r="B230" s="16" t="s">
        <v>222</v>
      </c>
      <c r="C230" s="16" t="s">
        <v>187</v>
      </c>
      <c r="D230" s="16" t="s">
        <v>190</v>
      </c>
      <c r="E230" s="16">
        <v>0.3221188982489816</v>
      </c>
      <c r="F230" s="16">
        <v>7</v>
      </c>
    </row>
    <row r="231" spans="1:6" x14ac:dyDescent="0.25">
      <c r="A231" s="16" t="s">
        <v>184</v>
      </c>
      <c r="B231" s="16" t="s">
        <v>222</v>
      </c>
      <c r="C231" s="16" t="s">
        <v>187</v>
      </c>
      <c r="D231" s="16" t="s">
        <v>190</v>
      </c>
      <c r="E231" s="16">
        <v>0.10703509410645973</v>
      </c>
      <c r="F231" s="16">
        <v>3</v>
      </c>
    </row>
    <row r="232" spans="1:6" x14ac:dyDescent="0.25">
      <c r="A232" s="16" t="s">
        <v>184</v>
      </c>
      <c r="B232" s="16" t="s">
        <v>222</v>
      </c>
      <c r="C232" s="16" t="s">
        <v>187</v>
      </c>
      <c r="D232" s="16" t="s">
        <v>190</v>
      </c>
      <c r="E232" s="16">
        <v>0.20907149730159949</v>
      </c>
      <c r="F232" s="16">
        <v>5</v>
      </c>
    </row>
    <row r="233" spans="1:6" x14ac:dyDescent="0.25">
      <c r="A233" s="16" t="s">
        <v>184</v>
      </c>
      <c r="B233" s="16" t="s">
        <v>222</v>
      </c>
      <c r="C233" s="16" t="s">
        <v>192</v>
      </c>
      <c r="D233" s="16" t="s">
        <v>189</v>
      </c>
      <c r="E233" s="16">
        <v>7.4647850637994589E-2</v>
      </c>
      <c r="F233" s="16">
        <v>6</v>
      </c>
    </row>
    <row r="234" spans="1:6" x14ac:dyDescent="0.25">
      <c r="A234" s="16" t="s">
        <v>184</v>
      </c>
      <c r="B234" s="16" t="s">
        <v>222</v>
      </c>
      <c r="C234" s="16" t="s">
        <v>187</v>
      </c>
      <c r="D234" s="16" t="s">
        <v>190</v>
      </c>
      <c r="E234" s="16">
        <v>85.060309663374625</v>
      </c>
      <c r="F234" s="16">
        <v>2440</v>
      </c>
    </row>
    <row r="235" spans="1:6" x14ac:dyDescent="0.25">
      <c r="A235" s="16" t="s">
        <v>184</v>
      </c>
      <c r="B235" s="16" t="s">
        <v>222</v>
      </c>
      <c r="C235" s="16" t="s">
        <v>187</v>
      </c>
      <c r="D235" s="16" t="s">
        <v>190</v>
      </c>
      <c r="E235" s="16">
        <v>0.55467775837598243</v>
      </c>
      <c r="F235" s="16">
        <v>16</v>
      </c>
    </row>
    <row r="236" spans="1:6" x14ac:dyDescent="0.25">
      <c r="A236" s="16" t="s">
        <v>184</v>
      </c>
      <c r="B236" s="16" t="s">
        <v>222</v>
      </c>
      <c r="C236" s="16" t="s">
        <v>187</v>
      </c>
      <c r="D236" s="16" t="s">
        <v>190</v>
      </c>
      <c r="E236" s="16">
        <v>0.14392240375276855</v>
      </c>
      <c r="F236" s="16">
        <v>4</v>
      </c>
    </row>
    <row r="237" spans="1:6" x14ac:dyDescent="0.25">
      <c r="A237" s="16" t="s">
        <v>184</v>
      </c>
      <c r="B237" s="16" t="s">
        <v>222</v>
      </c>
      <c r="C237" s="16" t="s">
        <v>187</v>
      </c>
      <c r="D237" s="16" t="s">
        <v>189</v>
      </c>
      <c r="E237" s="16">
        <v>275.51574822041493</v>
      </c>
      <c r="F237" s="16">
        <v>8076</v>
      </c>
    </row>
    <row r="238" spans="1:6" x14ac:dyDescent="0.25">
      <c r="A238" s="16" t="s">
        <v>184</v>
      </c>
      <c r="B238" s="16" t="s">
        <v>222</v>
      </c>
      <c r="C238" s="16" t="s">
        <v>187</v>
      </c>
      <c r="D238" s="16" t="s">
        <v>190</v>
      </c>
      <c r="E238" s="16">
        <v>0.41057924716188116</v>
      </c>
      <c r="F238" s="16">
        <v>11</v>
      </c>
    </row>
    <row r="239" spans="1:6" x14ac:dyDescent="0.25">
      <c r="A239" s="16" t="s">
        <v>184</v>
      </c>
      <c r="B239" s="16" t="s">
        <v>222</v>
      </c>
      <c r="C239" s="16" t="s">
        <v>187</v>
      </c>
      <c r="D239" s="16" t="s">
        <v>190</v>
      </c>
      <c r="E239" s="16">
        <v>1.5018824644856723</v>
      </c>
      <c r="F239" s="16">
        <v>34</v>
      </c>
    </row>
    <row r="240" spans="1:6" x14ac:dyDescent="0.25">
      <c r="A240" s="16" t="s">
        <v>184</v>
      </c>
      <c r="B240" s="16" t="s">
        <v>222</v>
      </c>
      <c r="C240" s="16" t="s">
        <v>187</v>
      </c>
      <c r="D240" s="16" t="s">
        <v>190</v>
      </c>
      <c r="E240" s="16">
        <v>0.54833718235536855</v>
      </c>
      <c r="F240" s="16">
        <v>11</v>
      </c>
    </row>
    <row r="241" spans="1:6" x14ac:dyDescent="0.25">
      <c r="A241" s="16" t="s">
        <v>184</v>
      </c>
      <c r="B241" s="16" t="s">
        <v>222</v>
      </c>
      <c r="C241" s="16" t="s">
        <v>187</v>
      </c>
      <c r="D241" s="16" t="s">
        <v>190</v>
      </c>
      <c r="E241" s="16">
        <v>0.29282588737223575</v>
      </c>
      <c r="F241" s="16">
        <v>8</v>
      </c>
    </row>
    <row r="242" spans="1:6" x14ac:dyDescent="0.25">
      <c r="A242" s="16" t="s">
        <v>184</v>
      </c>
      <c r="B242" s="16" t="s">
        <v>222</v>
      </c>
      <c r="C242" s="16" t="s">
        <v>192</v>
      </c>
      <c r="D242" s="16" t="s">
        <v>189</v>
      </c>
      <c r="E242" s="16">
        <v>82.333748963026906</v>
      </c>
      <c r="F242" s="16">
        <v>3176</v>
      </c>
    </row>
    <row r="243" spans="1:6" x14ac:dyDescent="0.25">
      <c r="A243" s="16" t="s">
        <v>184</v>
      </c>
      <c r="B243" s="16" t="s">
        <v>222</v>
      </c>
      <c r="C243" s="16" t="s">
        <v>192</v>
      </c>
      <c r="D243" s="16" t="s">
        <v>189</v>
      </c>
      <c r="E243" s="16">
        <v>1.8526831747309264E-2</v>
      </c>
      <c r="F243" s="16">
        <v>1</v>
      </c>
    </row>
    <row r="244" spans="1:6" x14ac:dyDescent="0.25">
      <c r="A244" s="16" t="s">
        <v>184</v>
      </c>
      <c r="B244" s="16" t="s">
        <v>222</v>
      </c>
      <c r="C244" s="16" t="s">
        <v>192</v>
      </c>
      <c r="D244" s="16" t="s">
        <v>190</v>
      </c>
      <c r="E244" s="16">
        <v>0.30601973690584422</v>
      </c>
      <c r="F244" s="16">
        <v>12</v>
      </c>
    </row>
    <row r="245" spans="1:6" x14ac:dyDescent="0.25">
      <c r="A245" s="16" t="s">
        <v>184</v>
      </c>
      <c r="B245" s="16" t="s">
        <v>222</v>
      </c>
      <c r="C245" s="16" t="s">
        <v>192</v>
      </c>
      <c r="D245" s="16" t="s">
        <v>189</v>
      </c>
      <c r="E245" s="16">
        <v>0.84059859352096533</v>
      </c>
      <c r="F245" s="16">
        <v>46</v>
      </c>
    </row>
    <row r="246" spans="1:6" x14ac:dyDescent="0.25">
      <c r="A246" s="16" t="s">
        <v>184</v>
      </c>
      <c r="B246" s="16" t="s">
        <v>222</v>
      </c>
      <c r="C246" s="16" t="s">
        <v>192</v>
      </c>
      <c r="D246" s="16" t="s">
        <v>190</v>
      </c>
      <c r="E246" s="16">
        <v>7.8397587318013329E-2</v>
      </c>
      <c r="F246" s="16">
        <v>2</v>
      </c>
    </row>
    <row r="247" spans="1:6" x14ac:dyDescent="0.25">
      <c r="A247" s="16" t="s">
        <v>184</v>
      </c>
      <c r="B247" s="16" t="s">
        <v>222</v>
      </c>
      <c r="C247" s="16" t="s">
        <v>192</v>
      </c>
      <c r="D247" s="16" t="s">
        <v>190</v>
      </c>
      <c r="E247" s="16">
        <v>7.8332214560910149E-2</v>
      </c>
      <c r="F247" s="16">
        <v>3</v>
      </c>
    </row>
    <row r="248" spans="1:6" x14ac:dyDescent="0.25">
      <c r="A248" s="16" t="s">
        <v>184</v>
      </c>
      <c r="B248" s="16" t="s">
        <v>222</v>
      </c>
      <c r="C248" s="16" t="s">
        <v>192</v>
      </c>
      <c r="D248" s="16" t="s">
        <v>189</v>
      </c>
      <c r="E248" s="16">
        <v>36.407965399665244</v>
      </c>
      <c r="F248" s="16">
        <v>2031</v>
      </c>
    </row>
    <row r="249" spans="1:6" x14ac:dyDescent="0.25">
      <c r="A249" s="16" t="s">
        <v>184</v>
      </c>
      <c r="B249" s="16" t="s">
        <v>223</v>
      </c>
      <c r="C249" s="16" t="s">
        <v>187</v>
      </c>
      <c r="D249" s="16" t="s">
        <v>190</v>
      </c>
      <c r="E249" s="16">
        <v>0.78222094565852462</v>
      </c>
      <c r="F249" s="16">
        <v>12</v>
      </c>
    </row>
    <row r="250" spans="1:6" x14ac:dyDescent="0.25">
      <c r="A250" s="16" t="s">
        <v>184</v>
      </c>
      <c r="B250" s="16" t="s">
        <v>223</v>
      </c>
      <c r="C250" s="16" t="s">
        <v>187</v>
      </c>
      <c r="D250" s="16" t="s">
        <v>189</v>
      </c>
      <c r="E250" s="16">
        <v>0.13430789557644857</v>
      </c>
      <c r="F250" s="16">
        <v>2</v>
      </c>
    </row>
    <row r="251" spans="1:6" x14ac:dyDescent="0.25">
      <c r="A251" s="16" t="s">
        <v>184</v>
      </c>
      <c r="B251" s="16" t="s">
        <v>223</v>
      </c>
      <c r="C251" s="16" t="s">
        <v>187</v>
      </c>
      <c r="D251" s="16" t="s">
        <v>190</v>
      </c>
      <c r="E251" s="16">
        <v>0.28793269056554693</v>
      </c>
      <c r="F251" s="16">
        <v>4</v>
      </c>
    </row>
    <row r="252" spans="1:6" x14ac:dyDescent="0.25">
      <c r="A252" s="16" t="s">
        <v>184</v>
      </c>
      <c r="B252" s="16" t="s">
        <v>223</v>
      </c>
      <c r="C252" s="16" t="s">
        <v>187</v>
      </c>
      <c r="D252" s="16" t="s">
        <v>190</v>
      </c>
      <c r="E252" s="16">
        <v>8.1101371992069723E-2</v>
      </c>
      <c r="F252" s="16">
        <v>1</v>
      </c>
    </row>
    <row r="253" spans="1:6" x14ac:dyDescent="0.25">
      <c r="A253" s="16" t="s">
        <v>184</v>
      </c>
      <c r="B253" s="16" t="s">
        <v>223</v>
      </c>
      <c r="C253" s="16" t="s">
        <v>187</v>
      </c>
      <c r="D253" s="16" t="s">
        <v>190</v>
      </c>
      <c r="E253" s="16">
        <v>159.01661930142257</v>
      </c>
      <c r="F253" s="16">
        <v>3435</v>
      </c>
    </row>
    <row r="254" spans="1:6" x14ac:dyDescent="0.25">
      <c r="A254" s="16" t="s">
        <v>184</v>
      </c>
      <c r="B254" s="16" t="s">
        <v>223</v>
      </c>
      <c r="C254" s="16" t="s">
        <v>187</v>
      </c>
      <c r="D254" s="16" t="s">
        <v>190</v>
      </c>
      <c r="E254" s="16">
        <v>8.9951864363392961E-2</v>
      </c>
      <c r="F254" s="16">
        <v>1</v>
      </c>
    </row>
    <row r="255" spans="1:6" x14ac:dyDescent="0.25">
      <c r="A255" s="16" t="s">
        <v>184</v>
      </c>
      <c r="B255" s="16" t="s">
        <v>223</v>
      </c>
      <c r="C255" s="16" t="s">
        <v>187</v>
      </c>
      <c r="D255" s="16" t="s">
        <v>190</v>
      </c>
      <c r="E255" s="16">
        <v>0.10479368672009645</v>
      </c>
      <c r="F255" s="16">
        <v>1</v>
      </c>
    </row>
    <row r="256" spans="1:6" x14ac:dyDescent="0.25">
      <c r="A256" s="16" t="s">
        <v>184</v>
      </c>
      <c r="B256" s="16" t="s">
        <v>223</v>
      </c>
      <c r="C256" s="16" t="s">
        <v>187</v>
      </c>
      <c r="D256" s="16" t="s">
        <v>190</v>
      </c>
      <c r="E256" s="16">
        <v>0.15703483110037633</v>
      </c>
      <c r="F256" s="16">
        <v>2</v>
      </c>
    </row>
    <row r="257" spans="1:6" x14ac:dyDescent="0.25">
      <c r="A257" s="16" t="s">
        <v>184</v>
      </c>
      <c r="B257" s="16" t="s">
        <v>223</v>
      </c>
      <c r="C257" s="16" t="s">
        <v>187</v>
      </c>
      <c r="D257" s="16" t="s">
        <v>189</v>
      </c>
      <c r="E257" s="16">
        <v>290.92532408597469</v>
      </c>
      <c r="F257" s="16">
        <v>7022</v>
      </c>
    </row>
    <row r="258" spans="1:6" x14ac:dyDescent="0.25">
      <c r="A258" s="16" t="s">
        <v>184</v>
      </c>
      <c r="B258" s="16" t="s">
        <v>223</v>
      </c>
      <c r="C258" s="16" t="s">
        <v>187</v>
      </c>
      <c r="D258" s="16" t="s">
        <v>190</v>
      </c>
      <c r="E258" s="16">
        <v>1.3184833708764414</v>
      </c>
      <c r="F258" s="16">
        <v>18</v>
      </c>
    </row>
    <row r="259" spans="1:6" x14ac:dyDescent="0.25">
      <c r="A259" s="16" t="s">
        <v>184</v>
      </c>
      <c r="B259" s="16" t="s">
        <v>223</v>
      </c>
      <c r="C259" s="16" t="s">
        <v>187</v>
      </c>
      <c r="D259" s="16" t="s">
        <v>190</v>
      </c>
      <c r="E259" s="16">
        <v>4.9188488903696053</v>
      </c>
      <c r="F259" s="16">
        <v>81</v>
      </c>
    </row>
    <row r="260" spans="1:6" x14ac:dyDescent="0.25">
      <c r="A260" s="16" t="s">
        <v>184</v>
      </c>
      <c r="B260" s="16" t="s">
        <v>223</v>
      </c>
      <c r="C260" s="16" t="s">
        <v>187</v>
      </c>
      <c r="D260" s="16" t="s">
        <v>190</v>
      </c>
      <c r="E260" s="16">
        <v>0.65743435967373487</v>
      </c>
      <c r="F260" s="16">
        <v>10</v>
      </c>
    </row>
    <row r="261" spans="1:6" x14ac:dyDescent="0.25">
      <c r="A261" s="16" t="s">
        <v>184</v>
      </c>
      <c r="B261" s="16" t="s">
        <v>223</v>
      </c>
      <c r="C261" s="16" t="s">
        <v>187</v>
      </c>
      <c r="D261" s="16" t="s">
        <v>190</v>
      </c>
      <c r="E261" s="16">
        <v>0.28420504763198157</v>
      </c>
      <c r="F261" s="16">
        <v>5</v>
      </c>
    </row>
    <row r="262" spans="1:6" x14ac:dyDescent="0.25">
      <c r="A262" s="16" t="s">
        <v>184</v>
      </c>
      <c r="B262" s="16" t="s">
        <v>223</v>
      </c>
      <c r="C262" s="16" t="s">
        <v>187</v>
      </c>
      <c r="D262" s="16" t="s">
        <v>190</v>
      </c>
      <c r="E262" s="16">
        <v>2.5722453383506081</v>
      </c>
      <c r="F262" s="16">
        <v>46</v>
      </c>
    </row>
    <row r="263" spans="1:6" x14ac:dyDescent="0.25">
      <c r="A263" s="16" t="s">
        <v>184</v>
      </c>
      <c r="B263" s="16" t="s">
        <v>223</v>
      </c>
      <c r="C263" s="16" t="s">
        <v>187</v>
      </c>
      <c r="D263" s="16" t="s">
        <v>190</v>
      </c>
      <c r="E263" s="16">
        <v>0.60007095451767667</v>
      </c>
      <c r="F263" s="16">
        <v>7</v>
      </c>
    </row>
    <row r="264" spans="1:6" x14ac:dyDescent="0.25">
      <c r="A264" s="16" t="s">
        <v>184</v>
      </c>
      <c r="B264" s="16" t="s">
        <v>223</v>
      </c>
      <c r="C264" s="16" t="s">
        <v>187</v>
      </c>
      <c r="D264" s="16" t="s">
        <v>190</v>
      </c>
      <c r="E264" s="16">
        <v>0.39720230797923622</v>
      </c>
      <c r="F264" s="16">
        <v>7</v>
      </c>
    </row>
    <row r="265" spans="1:6" x14ac:dyDescent="0.25">
      <c r="A265" s="16" t="s">
        <v>184</v>
      </c>
      <c r="B265" s="16" t="s">
        <v>223</v>
      </c>
      <c r="C265" s="16" t="s">
        <v>187</v>
      </c>
      <c r="D265" s="16" t="s">
        <v>190</v>
      </c>
      <c r="E265" s="16">
        <v>4.4760837232340078</v>
      </c>
      <c r="F265" s="16">
        <v>61</v>
      </c>
    </row>
    <row r="266" spans="1:6" x14ac:dyDescent="0.25">
      <c r="A266" s="16" t="s">
        <v>184</v>
      </c>
      <c r="B266" s="16" t="s">
        <v>223</v>
      </c>
      <c r="C266" s="16" t="s">
        <v>187</v>
      </c>
      <c r="D266" s="16" t="s">
        <v>190</v>
      </c>
      <c r="E266" s="16">
        <v>83.752693789754005</v>
      </c>
      <c r="F266" s="16">
        <v>2004</v>
      </c>
    </row>
    <row r="267" spans="1:6" x14ac:dyDescent="0.25">
      <c r="A267" s="16" t="s">
        <v>184</v>
      </c>
      <c r="B267" s="16" t="s">
        <v>223</v>
      </c>
      <c r="C267" s="16" t="s">
        <v>187</v>
      </c>
      <c r="D267" s="16" t="s">
        <v>190</v>
      </c>
      <c r="E267" s="16">
        <v>0.16034077504321781</v>
      </c>
      <c r="F267" s="16">
        <v>2</v>
      </c>
    </row>
    <row r="268" spans="1:6" x14ac:dyDescent="0.25">
      <c r="A268" s="16" t="s">
        <v>184</v>
      </c>
      <c r="B268" s="16" t="s">
        <v>223</v>
      </c>
      <c r="C268" s="16" t="s">
        <v>187</v>
      </c>
      <c r="D268" s="16" t="s">
        <v>190</v>
      </c>
      <c r="E268" s="16">
        <v>6.5430568004064618E-2</v>
      </c>
      <c r="F268" s="16">
        <v>1</v>
      </c>
    </row>
    <row r="269" spans="1:6" x14ac:dyDescent="0.25">
      <c r="A269" s="16" t="s">
        <v>184</v>
      </c>
      <c r="B269" s="16" t="s">
        <v>223</v>
      </c>
      <c r="C269" s="16" t="s">
        <v>187</v>
      </c>
      <c r="D269" s="16" t="s">
        <v>189</v>
      </c>
      <c r="E269" s="16">
        <v>192.7046701334985</v>
      </c>
      <c r="F269" s="16">
        <v>5332</v>
      </c>
    </row>
    <row r="270" spans="1:6" x14ac:dyDescent="0.25">
      <c r="A270" s="16" t="s">
        <v>184</v>
      </c>
      <c r="B270" s="16" t="s">
        <v>223</v>
      </c>
      <c r="C270" s="16" t="s">
        <v>187</v>
      </c>
      <c r="D270" s="16" t="s">
        <v>190</v>
      </c>
      <c r="E270" s="16">
        <v>1.0201456809521516</v>
      </c>
      <c r="F270" s="16">
        <v>15</v>
      </c>
    </row>
    <row r="271" spans="1:6" x14ac:dyDescent="0.25">
      <c r="A271" s="16" t="s">
        <v>184</v>
      </c>
      <c r="B271" s="16" t="s">
        <v>223</v>
      </c>
      <c r="C271" s="16" t="s">
        <v>187</v>
      </c>
      <c r="D271" s="16" t="s">
        <v>190</v>
      </c>
      <c r="E271" s="16">
        <v>7.7658245973133777</v>
      </c>
      <c r="F271" s="16">
        <v>128</v>
      </c>
    </row>
    <row r="272" spans="1:6" x14ac:dyDescent="0.25">
      <c r="A272" s="16" t="s">
        <v>184</v>
      </c>
      <c r="B272" s="16" t="s">
        <v>223</v>
      </c>
      <c r="C272" s="16" t="s">
        <v>187</v>
      </c>
      <c r="D272" s="16" t="s">
        <v>190</v>
      </c>
      <c r="E272" s="16">
        <v>0.42404934225683061</v>
      </c>
      <c r="F272" s="16">
        <v>6</v>
      </c>
    </row>
    <row r="273" spans="1:6" x14ac:dyDescent="0.25">
      <c r="A273" s="16" t="s">
        <v>184</v>
      </c>
      <c r="B273" s="16" t="s">
        <v>223</v>
      </c>
      <c r="C273" s="16" t="s">
        <v>187</v>
      </c>
      <c r="D273" s="16" t="s">
        <v>190</v>
      </c>
      <c r="E273" s="16">
        <v>0.73147814853625859</v>
      </c>
      <c r="F273" s="16">
        <v>8</v>
      </c>
    </row>
    <row r="274" spans="1:6" x14ac:dyDescent="0.25">
      <c r="A274" s="16" t="s">
        <v>184</v>
      </c>
      <c r="B274" s="16" t="s">
        <v>223</v>
      </c>
      <c r="C274" s="16" t="s">
        <v>187</v>
      </c>
      <c r="D274" s="16" t="s">
        <v>190</v>
      </c>
      <c r="E274" s="16">
        <v>0.23871715120894171</v>
      </c>
      <c r="F274" s="16">
        <v>4</v>
      </c>
    </row>
    <row r="275" spans="1:6" x14ac:dyDescent="0.25">
      <c r="A275" s="16" t="s">
        <v>184</v>
      </c>
      <c r="B275" s="16" t="s">
        <v>223</v>
      </c>
      <c r="C275" s="16" t="s">
        <v>187</v>
      </c>
      <c r="D275" s="16" t="s">
        <v>190</v>
      </c>
      <c r="E275" s="16">
        <v>2.6636250251200599</v>
      </c>
      <c r="F275" s="16">
        <v>50</v>
      </c>
    </row>
    <row r="276" spans="1:6" x14ac:dyDescent="0.25">
      <c r="A276" s="16" t="s">
        <v>184</v>
      </c>
      <c r="B276" s="16" t="s">
        <v>223</v>
      </c>
      <c r="C276" s="16" t="s">
        <v>187</v>
      </c>
      <c r="D276" s="16" t="s">
        <v>190</v>
      </c>
      <c r="E276" s="16">
        <v>0.33672498715212579</v>
      </c>
      <c r="F276" s="16">
        <v>5</v>
      </c>
    </row>
    <row r="277" spans="1:6" x14ac:dyDescent="0.25">
      <c r="A277" s="16" t="s">
        <v>184</v>
      </c>
      <c r="B277" s="16" t="s">
        <v>223</v>
      </c>
      <c r="C277" s="16" t="s">
        <v>187</v>
      </c>
      <c r="D277" s="16" t="s">
        <v>190</v>
      </c>
      <c r="E277" s="16">
        <v>0.60376523342487676</v>
      </c>
      <c r="F277" s="16">
        <v>10</v>
      </c>
    </row>
    <row r="278" spans="1:6" x14ac:dyDescent="0.25">
      <c r="A278" s="16" t="s">
        <v>184</v>
      </c>
      <c r="B278" s="16" t="s">
        <v>223</v>
      </c>
      <c r="C278" s="16" t="s">
        <v>187</v>
      </c>
      <c r="D278" s="16" t="s">
        <v>190</v>
      </c>
      <c r="E278" s="16">
        <v>5.1325233748615817</v>
      </c>
      <c r="F278" s="16">
        <v>80</v>
      </c>
    </row>
    <row r="279" spans="1:6" x14ac:dyDescent="0.25">
      <c r="A279" s="16" t="s">
        <v>184</v>
      </c>
      <c r="B279" s="16" t="s">
        <v>223</v>
      </c>
      <c r="C279" s="16" t="s">
        <v>192</v>
      </c>
      <c r="D279" s="16" t="s">
        <v>189</v>
      </c>
      <c r="E279" s="16">
        <v>204.1322378061023</v>
      </c>
      <c r="F279" s="16">
        <v>6339</v>
      </c>
    </row>
    <row r="280" spans="1:6" x14ac:dyDescent="0.25">
      <c r="A280" s="16" t="s">
        <v>184</v>
      </c>
      <c r="B280" s="16" t="s">
        <v>223</v>
      </c>
      <c r="C280" s="16" t="s">
        <v>192</v>
      </c>
      <c r="D280" s="16" t="s">
        <v>190</v>
      </c>
      <c r="E280" s="16">
        <v>4.4890306508467967E-2</v>
      </c>
      <c r="F280" s="16">
        <v>1</v>
      </c>
    </row>
    <row r="281" spans="1:6" x14ac:dyDescent="0.25">
      <c r="A281" s="16" t="s">
        <v>184</v>
      </c>
      <c r="B281" s="16" t="s">
        <v>223</v>
      </c>
      <c r="C281" s="16" t="s">
        <v>192</v>
      </c>
      <c r="D281" s="16" t="s">
        <v>190</v>
      </c>
      <c r="E281" s="16">
        <v>2.4083175619533561</v>
      </c>
      <c r="F281" s="16">
        <v>60</v>
      </c>
    </row>
    <row r="282" spans="1:6" x14ac:dyDescent="0.25">
      <c r="A282" s="16" t="s">
        <v>184</v>
      </c>
      <c r="B282" s="16" t="s">
        <v>223</v>
      </c>
      <c r="C282" s="16" t="s">
        <v>192</v>
      </c>
      <c r="D282" s="16" t="s">
        <v>189</v>
      </c>
      <c r="E282" s="16">
        <v>2.5928728504898455</v>
      </c>
      <c r="F282" s="16">
        <v>75</v>
      </c>
    </row>
    <row r="283" spans="1:6" x14ac:dyDescent="0.25">
      <c r="A283" s="16" t="s">
        <v>184</v>
      </c>
      <c r="B283" s="16" t="s">
        <v>223</v>
      </c>
      <c r="C283" s="16" t="s">
        <v>192</v>
      </c>
      <c r="D283" s="16" t="s">
        <v>190</v>
      </c>
      <c r="E283" s="16">
        <v>4.9205850484399037E-2</v>
      </c>
      <c r="F283" s="16">
        <v>1</v>
      </c>
    </row>
    <row r="284" spans="1:6" x14ac:dyDescent="0.25">
      <c r="A284" s="16" t="s">
        <v>184</v>
      </c>
      <c r="B284" s="16" t="s">
        <v>223</v>
      </c>
      <c r="C284" s="16" t="s">
        <v>192</v>
      </c>
      <c r="D284" s="16" t="s">
        <v>190</v>
      </c>
      <c r="E284" s="16">
        <v>2.1539440051290614E-2</v>
      </c>
      <c r="F284" s="16">
        <v>1</v>
      </c>
    </row>
    <row r="285" spans="1:6" x14ac:dyDescent="0.25">
      <c r="A285" s="16" t="s">
        <v>184</v>
      </c>
      <c r="B285" s="16" t="s">
        <v>223</v>
      </c>
      <c r="C285" s="16" t="s">
        <v>192</v>
      </c>
      <c r="D285" s="16" t="s">
        <v>190</v>
      </c>
      <c r="E285" s="16">
        <v>0.22323850166994966</v>
      </c>
      <c r="F285" s="16">
        <v>3</v>
      </c>
    </row>
    <row r="286" spans="1:6" x14ac:dyDescent="0.25">
      <c r="A286" s="16" t="s">
        <v>184</v>
      </c>
      <c r="B286" s="16" t="s">
        <v>223</v>
      </c>
      <c r="C286" s="16" t="s">
        <v>192</v>
      </c>
      <c r="D286" s="16" t="s">
        <v>190</v>
      </c>
      <c r="E286" s="16">
        <v>3.1622960441648564E-2</v>
      </c>
      <c r="F286" s="16">
        <v>1</v>
      </c>
    </row>
    <row r="287" spans="1:6" x14ac:dyDescent="0.25">
      <c r="A287" s="16" t="s">
        <v>184</v>
      </c>
      <c r="B287" s="16" t="s">
        <v>223</v>
      </c>
      <c r="C287" s="16" t="s">
        <v>192</v>
      </c>
      <c r="D287" s="16" t="s">
        <v>189</v>
      </c>
      <c r="E287" s="16">
        <v>1.2908271347827582</v>
      </c>
      <c r="F287" s="16">
        <v>35</v>
      </c>
    </row>
    <row r="288" spans="1:6" x14ac:dyDescent="0.25">
      <c r="A288" s="16" t="s">
        <v>184</v>
      </c>
      <c r="B288" s="16" t="s">
        <v>224</v>
      </c>
      <c r="C288" s="16" t="s">
        <v>187</v>
      </c>
      <c r="D288" s="16" t="s">
        <v>190</v>
      </c>
      <c r="E288" s="16">
        <v>1.8382138768547827</v>
      </c>
      <c r="F288" s="16">
        <v>54</v>
      </c>
    </row>
    <row r="289" spans="1:6" x14ac:dyDescent="0.25">
      <c r="A289" s="16" t="s">
        <v>184</v>
      </c>
      <c r="B289" s="16" t="s">
        <v>224</v>
      </c>
      <c r="C289" s="16" t="s">
        <v>187</v>
      </c>
      <c r="D289" s="16" t="s">
        <v>189</v>
      </c>
      <c r="E289" s="16">
        <v>11.080748853758092</v>
      </c>
      <c r="F289" s="16">
        <v>338</v>
      </c>
    </row>
    <row r="290" spans="1:6" x14ac:dyDescent="0.25">
      <c r="A290" s="16" t="s">
        <v>184</v>
      </c>
      <c r="B290" s="16" t="s">
        <v>224</v>
      </c>
      <c r="C290" s="16" t="s">
        <v>187</v>
      </c>
      <c r="D290" s="16" t="s">
        <v>190</v>
      </c>
      <c r="E290" s="16">
        <v>5.9669173564359879</v>
      </c>
      <c r="F290" s="16">
        <v>182</v>
      </c>
    </row>
    <row r="291" spans="1:6" x14ac:dyDescent="0.25">
      <c r="A291" s="16" t="s">
        <v>184</v>
      </c>
      <c r="B291" s="16" t="s">
        <v>224</v>
      </c>
      <c r="C291" s="16" t="s">
        <v>187</v>
      </c>
      <c r="D291" s="16" t="s">
        <v>190</v>
      </c>
      <c r="E291" s="16">
        <v>0.19053935989362891</v>
      </c>
      <c r="F291" s="16">
        <v>5</v>
      </c>
    </row>
    <row r="292" spans="1:6" x14ac:dyDescent="0.25">
      <c r="A292" s="16" t="s">
        <v>184</v>
      </c>
      <c r="B292" s="16" t="s">
        <v>224</v>
      </c>
      <c r="C292" s="16" t="s">
        <v>187</v>
      </c>
      <c r="D292" s="16" t="s">
        <v>189</v>
      </c>
      <c r="E292" s="16">
        <v>61.290892007048328</v>
      </c>
      <c r="F292" s="16">
        <v>1914</v>
      </c>
    </row>
    <row r="293" spans="1:6" x14ac:dyDescent="0.25">
      <c r="A293" s="16" t="s">
        <v>184</v>
      </c>
      <c r="B293" s="16" t="s">
        <v>224</v>
      </c>
      <c r="C293" s="16" t="s">
        <v>187</v>
      </c>
      <c r="D293" s="16" t="s">
        <v>190</v>
      </c>
      <c r="E293" s="16">
        <v>2.2920993635873518E-2</v>
      </c>
      <c r="F293" s="16">
        <v>2</v>
      </c>
    </row>
    <row r="294" spans="1:6" x14ac:dyDescent="0.25">
      <c r="A294" s="16" t="s">
        <v>184</v>
      </c>
      <c r="B294" s="16" t="s">
        <v>224</v>
      </c>
      <c r="C294" s="16" t="s">
        <v>187</v>
      </c>
      <c r="D294" s="16" t="s">
        <v>190</v>
      </c>
      <c r="E294" s="16">
        <v>8.0661343508206695E-2</v>
      </c>
      <c r="F294" s="16">
        <v>3</v>
      </c>
    </row>
    <row r="295" spans="1:6" x14ac:dyDescent="0.25">
      <c r="A295" s="16" t="s">
        <v>184</v>
      </c>
      <c r="B295" s="16" t="s">
        <v>224</v>
      </c>
      <c r="C295" s="16" t="s">
        <v>192</v>
      </c>
      <c r="D295" s="16" t="s">
        <v>189</v>
      </c>
      <c r="E295" s="16">
        <v>17.289745832452159</v>
      </c>
      <c r="F295" s="16">
        <v>659</v>
      </c>
    </row>
    <row r="296" spans="1:6" x14ac:dyDescent="0.25">
      <c r="A296" s="16" t="s">
        <v>184</v>
      </c>
      <c r="B296" s="16" t="s">
        <v>224</v>
      </c>
      <c r="C296" s="16" t="s">
        <v>192</v>
      </c>
      <c r="D296" s="16" t="s">
        <v>190</v>
      </c>
      <c r="E296" s="16">
        <v>0.2152930573158367</v>
      </c>
      <c r="F296" s="16">
        <v>6</v>
      </c>
    </row>
    <row r="297" spans="1:6" x14ac:dyDescent="0.25">
      <c r="A297" s="16" t="s">
        <v>184</v>
      </c>
      <c r="B297" s="16" t="s">
        <v>224</v>
      </c>
      <c r="C297" s="16" t="s">
        <v>192</v>
      </c>
      <c r="D297" s="16" t="s">
        <v>189</v>
      </c>
      <c r="E297" s="16">
        <v>0.77779849027030334</v>
      </c>
      <c r="F297" s="16">
        <v>31</v>
      </c>
    </row>
    <row r="298" spans="1:6" x14ac:dyDescent="0.25">
      <c r="A298" s="16" t="s">
        <v>184</v>
      </c>
      <c r="B298" s="16" t="s">
        <v>224</v>
      </c>
      <c r="C298" s="16" t="s">
        <v>192</v>
      </c>
      <c r="D298" s="16" t="s">
        <v>189</v>
      </c>
      <c r="E298" s="16">
        <v>9.4182768141466813</v>
      </c>
      <c r="F298" s="16">
        <v>539</v>
      </c>
    </row>
    <row r="299" spans="1:6" x14ac:dyDescent="0.25">
      <c r="A299" s="16" t="s">
        <v>184</v>
      </c>
      <c r="B299" s="16" t="s">
        <v>225</v>
      </c>
      <c r="C299" s="16" t="s">
        <v>187</v>
      </c>
      <c r="D299" s="16" t="s">
        <v>189</v>
      </c>
      <c r="E299" s="16">
        <v>16.3727272185793</v>
      </c>
      <c r="F299" s="16">
        <v>569</v>
      </c>
    </row>
    <row r="300" spans="1:6" x14ac:dyDescent="0.25">
      <c r="A300" s="16" t="s">
        <v>184</v>
      </c>
      <c r="B300" s="16" t="s">
        <v>225</v>
      </c>
      <c r="C300" s="16" t="s">
        <v>187</v>
      </c>
      <c r="D300" s="16" t="s">
        <v>189</v>
      </c>
      <c r="E300" s="16">
        <v>88.919975873416234</v>
      </c>
      <c r="F300" s="16">
        <v>3226</v>
      </c>
    </row>
    <row r="301" spans="1:6" x14ac:dyDescent="0.25">
      <c r="A301" s="16" t="s">
        <v>184</v>
      </c>
      <c r="B301" s="16" t="s">
        <v>225</v>
      </c>
      <c r="C301" s="16" t="s">
        <v>192</v>
      </c>
      <c r="D301" s="16" t="s">
        <v>189</v>
      </c>
      <c r="E301" s="16">
        <v>27.055714472654344</v>
      </c>
      <c r="F301" s="16">
        <v>1409</v>
      </c>
    </row>
    <row r="302" spans="1:6" x14ac:dyDescent="0.25">
      <c r="A302" s="16" t="s">
        <v>184</v>
      </c>
      <c r="B302" s="16" t="s">
        <v>225</v>
      </c>
      <c r="C302" s="16" t="s">
        <v>192</v>
      </c>
      <c r="D302" s="16" t="s">
        <v>189</v>
      </c>
      <c r="E302" s="16">
        <v>7.3188418261313559E-2</v>
      </c>
      <c r="F302" s="16">
        <v>3</v>
      </c>
    </row>
    <row r="303" spans="1:6" x14ac:dyDescent="0.25">
      <c r="A303" s="16" t="s">
        <v>184</v>
      </c>
      <c r="B303" s="16" t="s">
        <v>225</v>
      </c>
      <c r="C303" s="16" t="s">
        <v>192</v>
      </c>
      <c r="D303" s="16" t="s">
        <v>189</v>
      </c>
      <c r="E303" s="16">
        <v>1.5496075779240199</v>
      </c>
      <c r="F303" s="16">
        <v>60</v>
      </c>
    </row>
    <row r="304" spans="1:6" x14ac:dyDescent="0.25">
      <c r="A304" s="16" t="s">
        <v>184</v>
      </c>
      <c r="B304" s="16" t="s">
        <v>225</v>
      </c>
      <c r="C304" s="16" t="s">
        <v>192</v>
      </c>
      <c r="D304" s="16" t="s">
        <v>189</v>
      </c>
      <c r="E304" s="16">
        <v>6.1345210777285484</v>
      </c>
      <c r="F304" s="16">
        <v>364</v>
      </c>
    </row>
    <row r="305" spans="1:6" x14ac:dyDescent="0.25">
      <c r="A305" s="16" t="s">
        <v>184</v>
      </c>
      <c r="B305" s="16" t="s">
        <v>226</v>
      </c>
      <c r="C305" s="16" t="s">
        <v>187</v>
      </c>
      <c r="D305" s="16" t="s">
        <v>190</v>
      </c>
      <c r="E305" s="16">
        <v>5.0373246925155796E-2</v>
      </c>
      <c r="F305" s="16">
        <v>1</v>
      </c>
    </row>
    <row r="306" spans="1:6" x14ac:dyDescent="0.25">
      <c r="A306" s="16" t="s">
        <v>184</v>
      </c>
      <c r="B306" s="16" t="s">
        <v>226</v>
      </c>
      <c r="C306" s="16" t="s">
        <v>187</v>
      </c>
      <c r="D306" s="16" t="s">
        <v>189</v>
      </c>
      <c r="E306" s="16">
        <v>2.3340937017757264E-2</v>
      </c>
      <c r="F306" s="16">
        <v>1</v>
      </c>
    </row>
    <row r="307" spans="1:6" x14ac:dyDescent="0.25">
      <c r="A307" s="16" t="s">
        <v>184</v>
      </c>
      <c r="B307" s="16" t="s">
        <v>226</v>
      </c>
      <c r="C307" s="16" t="s">
        <v>187</v>
      </c>
      <c r="D307" s="16" t="s">
        <v>190</v>
      </c>
      <c r="E307" s="16">
        <v>1.0714984321628021</v>
      </c>
      <c r="F307" s="16">
        <v>14</v>
      </c>
    </row>
    <row r="308" spans="1:6" x14ac:dyDescent="0.25">
      <c r="A308" s="16" t="s">
        <v>184</v>
      </c>
      <c r="B308" s="16" t="s">
        <v>226</v>
      </c>
      <c r="C308" s="16" t="s">
        <v>187</v>
      </c>
      <c r="D308" s="16" t="s">
        <v>190</v>
      </c>
      <c r="E308" s="16">
        <v>0.56781396583459254</v>
      </c>
      <c r="F308" s="16">
        <v>6</v>
      </c>
    </row>
    <row r="309" spans="1:6" x14ac:dyDescent="0.25">
      <c r="A309" s="16" t="s">
        <v>184</v>
      </c>
      <c r="B309" s="16" t="s">
        <v>226</v>
      </c>
      <c r="C309" s="16" t="s">
        <v>187</v>
      </c>
      <c r="D309" s="16" t="s">
        <v>189</v>
      </c>
      <c r="E309" s="16">
        <v>1.0663064094951529</v>
      </c>
      <c r="F309" s="16">
        <v>18</v>
      </c>
    </row>
    <row r="310" spans="1:6" x14ac:dyDescent="0.25">
      <c r="A310" s="16" t="s">
        <v>184</v>
      </c>
      <c r="B310" s="16" t="s">
        <v>226</v>
      </c>
      <c r="C310" s="16" t="s">
        <v>187</v>
      </c>
      <c r="D310" s="16" t="s">
        <v>190</v>
      </c>
      <c r="E310" s="16">
        <v>3.6209832907371839</v>
      </c>
      <c r="F310" s="16">
        <v>44</v>
      </c>
    </row>
    <row r="311" spans="1:6" x14ac:dyDescent="0.25">
      <c r="A311" s="16" t="s">
        <v>184</v>
      </c>
      <c r="B311" s="16" t="s">
        <v>226</v>
      </c>
      <c r="C311" s="16" t="s">
        <v>187</v>
      </c>
      <c r="D311" s="16" t="s">
        <v>190</v>
      </c>
      <c r="E311" s="16">
        <v>0.13214753415830666</v>
      </c>
      <c r="F311" s="16">
        <v>2</v>
      </c>
    </row>
    <row r="312" spans="1:6" x14ac:dyDescent="0.25">
      <c r="A312" s="16" t="s">
        <v>184</v>
      </c>
      <c r="B312" s="16" t="s">
        <v>226</v>
      </c>
      <c r="C312" s="16" t="s">
        <v>187</v>
      </c>
      <c r="D312" s="16" t="s">
        <v>190</v>
      </c>
      <c r="E312" s="16">
        <v>5.8013072057036534E-2</v>
      </c>
      <c r="F312" s="16">
        <v>1</v>
      </c>
    </row>
    <row r="313" spans="1:6" x14ac:dyDescent="0.25">
      <c r="A313" s="16" t="s">
        <v>184</v>
      </c>
      <c r="B313" s="16" t="s">
        <v>226</v>
      </c>
      <c r="C313" s="16" t="s">
        <v>187</v>
      </c>
      <c r="D313" s="16" t="s">
        <v>190</v>
      </c>
      <c r="E313" s="16">
        <v>2.2117186039808567</v>
      </c>
      <c r="F313" s="16">
        <v>39</v>
      </c>
    </row>
    <row r="314" spans="1:6" x14ac:dyDescent="0.25">
      <c r="A314" s="16" t="s">
        <v>184</v>
      </c>
      <c r="B314" s="16" t="s">
        <v>226</v>
      </c>
      <c r="C314" s="16" t="s">
        <v>187</v>
      </c>
      <c r="D314" s="16" t="s">
        <v>189</v>
      </c>
      <c r="E314" s="16">
        <v>2.2483743238797529</v>
      </c>
      <c r="F314" s="16">
        <v>40</v>
      </c>
    </row>
    <row r="315" spans="1:6" x14ac:dyDescent="0.25">
      <c r="A315" s="16" t="s">
        <v>184</v>
      </c>
      <c r="B315" s="16" t="s">
        <v>226</v>
      </c>
      <c r="C315" s="16" t="s">
        <v>187</v>
      </c>
      <c r="D315" s="16" t="s">
        <v>190</v>
      </c>
      <c r="E315" s="16">
        <v>0.18353342858445248</v>
      </c>
      <c r="F315" s="16">
        <v>2</v>
      </c>
    </row>
    <row r="316" spans="1:6" x14ac:dyDescent="0.25">
      <c r="A316" s="16" t="s">
        <v>184</v>
      </c>
      <c r="B316" s="16" t="s">
        <v>226</v>
      </c>
      <c r="C316" s="16" t="s">
        <v>187</v>
      </c>
      <c r="D316" s="16" t="s">
        <v>190</v>
      </c>
      <c r="E316" s="16">
        <v>0.23629907050764662</v>
      </c>
      <c r="F316" s="16">
        <v>3</v>
      </c>
    </row>
    <row r="317" spans="1:6" x14ac:dyDescent="0.25">
      <c r="A317" s="16" t="s">
        <v>184</v>
      </c>
      <c r="B317" s="16" t="s">
        <v>226</v>
      </c>
      <c r="C317" s="16" t="s">
        <v>187</v>
      </c>
      <c r="D317" s="16" t="s">
        <v>190</v>
      </c>
      <c r="E317" s="16">
        <v>3.1721789556649207</v>
      </c>
      <c r="F317" s="16">
        <v>48</v>
      </c>
    </row>
    <row r="318" spans="1:6" x14ac:dyDescent="0.25">
      <c r="A318" s="16" t="s">
        <v>184</v>
      </c>
      <c r="B318" s="16" t="s">
        <v>226</v>
      </c>
      <c r="C318" s="16" t="s">
        <v>187</v>
      </c>
      <c r="D318" s="16" t="s">
        <v>190</v>
      </c>
      <c r="E318" s="16">
        <v>6.3516445220757216</v>
      </c>
      <c r="F318" s="16">
        <v>118</v>
      </c>
    </row>
    <row r="319" spans="1:6" x14ac:dyDescent="0.25">
      <c r="A319" s="16" t="s">
        <v>184</v>
      </c>
      <c r="B319" s="16" t="s">
        <v>226</v>
      </c>
      <c r="C319" s="16" t="s">
        <v>187</v>
      </c>
      <c r="D319" s="16" t="s">
        <v>189</v>
      </c>
      <c r="E319" s="16">
        <v>93.070040205798676</v>
      </c>
      <c r="F319" s="16">
        <v>2165</v>
      </c>
    </row>
    <row r="320" spans="1:6" x14ac:dyDescent="0.25">
      <c r="A320" s="16" t="s">
        <v>184</v>
      </c>
      <c r="B320" s="16" t="s">
        <v>226</v>
      </c>
      <c r="C320" s="16" t="s">
        <v>187</v>
      </c>
      <c r="D320" s="16" t="s">
        <v>190</v>
      </c>
      <c r="E320" s="16">
        <v>25.951461656620225</v>
      </c>
      <c r="F320" s="16">
        <v>368</v>
      </c>
    </row>
    <row r="321" spans="1:6" x14ac:dyDescent="0.25">
      <c r="A321" s="16" t="s">
        <v>184</v>
      </c>
      <c r="B321" s="16" t="s">
        <v>226</v>
      </c>
      <c r="C321" s="16" t="s">
        <v>187</v>
      </c>
      <c r="D321" s="16" t="s">
        <v>190</v>
      </c>
      <c r="E321" s="16">
        <v>0.12488743286547094</v>
      </c>
      <c r="F321" s="16">
        <v>2</v>
      </c>
    </row>
    <row r="322" spans="1:6" x14ac:dyDescent="0.25">
      <c r="A322" s="16" t="s">
        <v>184</v>
      </c>
      <c r="B322" s="16" t="s">
        <v>226</v>
      </c>
      <c r="C322" s="16" t="s">
        <v>187</v>
      </c>
      <c r="D322" s="16" t="s">
        <v>189</v>
      </c>
      <c r="E322" s="16">
        <v>0.5093648947756827</v>
      </c>
      <c r="F322" s="16">
        <v>9</v>
      </c>
    </row>
    <row r="323" spans="1:6" x14ac:dyDescent="0.25">
      <c r="A323" s="16" t="s">
        <v>184</v>
      </c>
      <c r="B323" s="16" t="s">
        <v>226</v>
      </c>
      <c r="C323" s="16" t="s">
        <v>187</v>
      </c>
      <c r="D323" s="16" t="s">
        <v>190</v>
      </c>
      <c r="E323" s="16">
        <v>0.4160488309141025</v>
      </c>
      <c r="F323" s="16">
        <v>7</v>
      </c>
    </row>
    <row r="324" spans="1:6" x14ac:dyDescent="0.25">
      <c r="A324" s="16" t="s">
        <v>184</v>
      </c>
      <c r="B324" s="16" t="s">
        <v>226</v>
      </c>
      <c r="C324" s="16" t="s">
        <v>187</v>
      </c>
      <c r="D324" s="16" t="s">
        <v>190</v>
      </c>
      <c r="E324" s="16">
        <v>8.232576828071328E-2</v>
      </c>
      <c r="F324" s="16">
        <v>1</v>
      </c>
    </row>
    <row r="325" spans="1:6" x14ac:dyDescent="0.25">
      <c r="A325" s="16" t="s">
        <v>184</v>
      </c>
      <c r="B325" s="16" t="s">
        <v>226</v>
      </c>
      <c r="C325" s="16" t="s">
        <v>187</v>
      </c>
      <c r="D325" s="16" t="s">
        <v>190</v>
      </c>
      <c r="E325" s="16">
        <v>0.10576585243600542</v>
      </c>
      <c r="F325" s="16">
        <v>1</v>
      </c>
    </row>
    <row r="326" spans="1:6" x14ac:dyDescent="0.25">
      <c r="A326" s="16" t="s">
        <v>184</v>
      </c>
      <c r="B326" s="16" t="s">
        <v>226</v>
      </c>
      <c r="C326" s="16" t="s">
        <v>187</v>
      </c>
      <c r="D326" s="16" t="s">
        <v>190</v>
      </c>
      <c r="E326" s="16">
        <v>0.45609219663987755</v>
      </c>
      <c r="F326" s="16">
        <v>12</v>
      </c>
    </row>
    <row r="327" spans="1:6" x14ac:dyDescent="0.25">
      <c r="A327" s="16" t="s">
        <v>184</v>
      </c>
      <c r="B327" s="16" t="s">
        <v>226</v>
      </c>
      <c r="C327" s="16" t="s">
        <v>187</v>
      </c>
      <c r="D327" s="16" t="s">
        <v>189</v>
      </c>
      <c r="E327" s="16">
        <v>0.33610904432924871</v>
      </c>
      <c r="F327" s="16">
        <v>10</v>
      </c>
    </row>
    <row r="328" spans="1:6" x14ac:dyDescent="0.25">
      <c r="A328" s="16" t="s">
        <v>184</v>
      </c>
      <c r="B328" s="16" t="s">
        <v>226</v>
      </c>
      <c r="C328" s="16" t="s">
        <v>187</v>
      </c>
      <c r="D328" s="16" t="s">
        <v>190</v>
      </c>
      <c r="E328" s="16">
        <v>3.618848935353345E-2</v>
      </c>
      <c r="F328" s="16">
        <v>1</v>
      </c>
    </row>
    <row r="329" spans="1:6" x14ac:dyDescent="0.25">
      <c r="A329" s="16" t="s">
        <v>184</v>
      </c>
      <c r="B329" s="16" t="s">
        <v>226</v>
      </c>
      <c r="C329" s="16" t="s">
        <v>187</v>
      </c>
      <c r="D329" s="16" t="s">
        <v>190</v>
      </c>
      <c r="E329" s="16">
        <v>1.2022073726855103</v>
      </c>
      <c r="F329" s="16">
        <v>20</v>
      </c>
    </row>
    <row r="330" spans="1:6" x14ac:dyDescent="0.25">
      <c r="A330" s="16" t="s">
        <v>184</v>
      </c>
      <c r="B330" s="16" t="s">
        <v>226</v>
      </c>
      <c r="C330" s="16" t="s">
        <v>187</v>
      </c>
      <c r="D330" s="16" t="s">
        <v>190</v>
      </c>
      <c r="E330" s="16">
        <v>3.0340373084266656</v>
      </c>
      <c r="F330" s="16">
        <v>72</v>
      </c>
    </row>
    <row r="331" spans="1:6" x14ac:dyDescent="0.25">
      <c r="A331" s="16" t="s">
        <v>184</v>
      </c>
      <c r="B331" s="16" t="s">
        <v>226</v>
      </c>
      <c r="C331" s="16" t="s">
        <v>187</v>
      </c>
      <c r="D331" s="16" t="s">
        <v>189</v>
      </c>
      <c r="E331" s="16">
        <v>41.994162306655063</v>
      </c>
      <c r="F331" s="16">
        <v>1202</v>
      </c>
    </row>
    <row r="332" spans="1:6" x14ac:dyDescent="0.25">
      <c r="A332" s="16" t="s">
        <v>184</v>
      </c>
      <c r="B332" s="16" t="s">
        <v>226</v>
      </c>
      <c r="C332" s="16" t="s">
        <v>187</v>
      </c>
      <c r="D332" s="16" t="s">
        <v>190</v>
      </c>
      <c r="E332" s="16">
        <v>4.6851563614834529E-2</v>
      </c>
      <c r="F332" s="16">
        <v>2</v>
      </c>
    </row>
    <row r="333" spans="1:6" x14ac:dyDescent="0.25">
      <c r="A333" s="16" t="s">
        <v>184</v>
      </c>
      <c r="B333" s="16" t="s">
        <v>226</v>
      </c>
      <c r="C333" s="16" t="s">
        <v>187</v>
      </c>
      <c r="D333" s="16" t="s">
        <v>190</v>
      </c>
      <c r="E333" s="16">
        <v>25.64752431026762</v>
      </c>
      <c r="F333" s="16">
        <v>402</v>
      </c>
    </row>
    <row r="334" spans="1:6" x14ac:dyDescent="0.25">
      <c r="A334" s="16" t="s">
        <v>184</v>
      </c>
      <c r="B334" s="16" t="s">
        <v>226</v>
      </c>
      <c r="C334" s="16" t="s">
        <v>187</v>
      </c>
      <c r="D334" s="16" t="s">
        <v>190</v>
      </c>
      <c r="E334" s="16">
        <v>3.7983910972094248E-2</v>
      </c>
      <c r="F334" s="16">
        <v>1</v>
      </c>
    </row>
    <row r="335" spans="1:6" x14ac:dyDescent="0.25">
      <c r="A335" s="16" t="s">
        <v>184</v>
      </c>
      <c r="B335" s="16" t="s">
        <v>226</v>
      </c>
      <c r="C335" s="16" t="s">
        <v>187</v>
      </c>
      <c r="D335" s="16" t="s">
        <v>190</v>
      </c>
      <c r="E335" s="16">
        <v>4.7713555631810248E-2</v>
      </c>
      <c r="F335" s="16">
        <v>3</v>
      </c>
    </row>
    <row r="336" spans="1:6" x14ac:dyDescent="0.25">
      <c r="A336" s="16" t="s">
        <v>184</v>
      </c>
      <c r="B336" s="16" t="s">
        <v>226</v>
      </c>
      <c r="C336" s="16" t="s">
        <v>187</v>
      </c>
      <c r="D336" s="16" t="s">
        <v>190</v>
      </c>
      <c r="E336" s="16">
        <v>3.074064393647525E-2</v>
      </c>
      <c r="F336" s="16">
        <v>1</v>
      </c>
    </row>
    <row r="337" spans="1:6" x14ac:dyDescent="0.25">
      <c r="A337" s="16" t="s">
        <v>184</v>
      </c>
      <c r="B337" s="16" t="s">
        <v>226</v>
      </c>
      <c r="C337" s="16" t="s">
        <v>187</v>
      </c>
      <c r="D337" s="16" t="s">
        <v>190</v>
      </c>
      <c r="E337" s="16">
        <v>0.17005953105973037</v>
      </c>
      <c r="F337" s="16">
        <v>3</v>
      </c>
    </row>
    <row r="338" spans="1:6" x14ac:dyDescent="0.25">
      <c r="A338" s="16" t="s">
        <v>184</v>
      </c>
      <c r="B338" s="16" t="s">
        <v>226</v>
      </c>
      <c r="C338" s="16" t="s">
        <v>187</v>
      </c>
      <c r="D338" s="16" t="s">
        <v>190</v>
      </c>
      <c r="E338" s="16">
        <v>4.7899543558934686E-2</v>
      </c>
      <c r="F338" s="16">
        <v>1</v>
      </c>
    </row>
    <row r="339" spans="1:6" x14ac:dyDescent="0.25">
      <c r="A339" s="16" t="s">
        <v>184</v>
      </c>
      <c r="B339" s="16" t="s">
        <v>226</v>
      </c>
      <c r="C339" s="16" t="s">
        <v>192</v>
      </c>
      <c r="D339" s="16" t="s">
        <v>189</v>
      </c>
      <c r="E339" s="16">
        <v>99.912191919225421</v>
      </c>
      <c r="F339" s="16">
        <v>2620</v>
      </c>
    </row>
    <row r="340" spans="1:6" x14ac:dyDescent="0.25">
      <c r="A340" s="16" t="s">
        <v>184</v>
      </c>
      <c r="B340" s="16" t="s">
        <v>226</v>
      </c>
      <c r="C340" s="16" t="s">
        <v>192</v>
      </c>
      <c r="D340" s="16" t="s">
        <v>189</v>
      </c>
      <c r="E340" s="16">
        <v>1.7626299257788716E-2</v>
      </c>
      <c r="F340" s="16">
        <v>1</v>
      </c>
    </row>
    <row r="341" spans="1:6" x14ac:dyDescent="0.25">
      <c r="A341" s="16" t="s">
        <v>184</v>
      </c>
      <c r="B341" s="16" t="s">
        <v>226</v>
      </c>
      <c r="C341" s="16" t="s">
        <v>192</v>
      </c>
      <c r="D341" s="16" t="s">
        <v>190</v>
      </c>
      <c r="E341" s="16">
        <v>0.24758547812564013</v>
      </c>
      <c r="F341" s="16">
        <v>6</v>
      </c>
    </row>
    <row r="342" spans="1:6" x14ac:dyDescent="0.25">
      <c r="A342" s="16" t="s">
        <v>184</v>
      </c>
      <c r="B342" s="16" t="s">
        <v>226</v>
      </c>
      <c r="C342" s="16" t="s">
        <v>192</v>
      </c>
      <c r="D342" s="16" t="s">
        <v>190</v>
      </c>
      <c r="E342" s="16">
        <v>0.31524891121211762</v>
      </c>
      <c r="F342" s="16">
        <v>13</v>
      </c>
    </row>
    <row r="343" spans="1:6" x14ac:dyDescent="0.25">
      <c r="A343" s="16" t="s">
        <v>184</v>
      </c>
      <c r="B343" s="16" t="s">
        <v>226</v>
      </c>
      <c r="C343" s="16" t="s">
        <v>192</v>
      </c>
      <c r="D343" s="16" t="s">
        <v>189</v>
      </c>
      <c r="E343" s="16">
        <v>6.3190845703993883</v>
      </c>
      <c r="F343" s="16">
        <v>284</v>
      </c>
    </row>
    <row r="344" spans="1:6" x14ac:dyDescent="0.25">
      <c r="A344" s="16" t="s">
        <v>184</v>
      </c>
      <c r="B344" s="16" t="s">
        <v>226</v>
      </c>
      <c r="C344" s="16" t="s">
        <v>192</v>
      </c>
      <c r="D344" s="16" t="s">
        <v>190</v>
      </c>
      <c r="E344" s="16">
        <v>0.40978970723364783</v>
      </c>
      <c r="F344" s="16">
        <v>18</v>
      </c>
    </row>
    <row r="345" spans="1:6" x14ac:dyDescent="0.25">
      <c r="A345" s="16" t="s">
        <v>184</v>
      </c>
      <c r="B345" s="16" t="s">
        <v>226</v>
      </c>
      <c r="C345" s="16" t="s">
        <v>192</v>
      </c>
      <c r="D345" s="16" t="s">
        <v>189</v>
      </c>
      <c r="E345" s="16">
        <v>0.13266381250144635</v>
      </c>
      <c r="F345" s="16">
        <v>5</v>
      </c>
    </row>
    <row r="346" spans="1:6" x14ac:dyDescent="0.25">
      <c r="A346" s="16" t="s">
        <v>184</v>
      </c>
      <c r="B346" s="16" t="s">
        <v>226</v>
      </c>
      <c r="C346" s="16" t="s">
        <v>192</v>
      </c>
      <c r="D346" s="16" t="s">
        <v>189</v>
      </c>
      <c r="E346" s="16">
        <v>1.5166601394644152</v>
      </c>
      <c r="F346" s="16">
        <v>43</v>
      </c>
    </row>
    <row r="347" spans="1:6" x14ac:dyDescent="0.25">
      <c r="A347" s="16" t="s">
        <v>184</v>
      </c>
      <c r="B347" s="16" t="s">
        <v>227</v>
      </c>
      <c r="C347" s="16" t="s">
        <v>187</v>
      </c>
      <c r="D347" s="16" t="s">
        <v>190</v>
      </c>
      <c r="E347" s="16">
        <v>2.3243039025559731</v>
      </c>
      <c r="F347" s="16">
        <v>68</v>
      </c>
    </row>
    <row r="348" spans="1:6" x14ac:dyDescent="0.25">
      <c r="A348" s="16" t="s">
        <v>184</v>
      </c>
      <c r="B348" s="16" t="s">
        <v>227</v>
      </c>
      <c r="C348" s="16" t="s">
        <v>187</v>
      </c>
      <c r="D348" s="16" t="s">
        <v>189</v>
      </c>
      <c r="E348" s="16">
        <v>0.28531862145644443</v>
      </c>
      <c r="F348" s="16">
        <v>7</v>
      </c>
    </row>
    <row r="349" spans="1:6" x14ac:dyDescent="0.25">
      <c r="A349" s="16" t="s">
        <v>184</v>
      </c>
      <c r="B349" s="16" t="s">
        <v>227</v>
      </c>
      <c r="C349" s="16" t="s">
        <v>187</v>
      </c>
      <c r="D349" s="16" t="s">
        <v>190</v>
      </c>
      <c r="E349" s="16">
        <v>4.335072486050999E-2</v>
      </c>
      <c r="F349" s="16">
        <v>3</v>
      </c>
    </row>
    <row r="350" spans="1:6" x14ac:dyDescent="0.25">
      <c r="A350" s="16" t="s">
        <v>184</v>
      </c>
      <c r="B350" s="16" t="s">
        <v>227</v>
      </c>
      <c r="C350" s="16" t="s">
        <v>187</v>
      </c>
      <c r="D350" s="16" t="s">
        <v>189</v>
      </c>
      <c r="E350" s="16">
        <v>18.5377516326643</v>
      </c>
      <c r="F350" s="16">
        <v>550</v>
      </c>
    </row>
    <row r="351" spans="1:6" x14ac:dyDescent="0.25">
      <c r="A351" s="16" t="s">
        <v>184</v>
      </c>
      <c r="B351" s="16" t="s">
        <v>227</v>
      </c>
      <c r="C351" s="16" t="s">
        <v>187</v>
      </c>
      <c r="D351" s="16" t="s">
        <v>190</v>
      </c>
      <c r="E351" s="16">
        <v>4.1415975012701209E-2</v>
      </c>
      <c r="F351" s="16">
        <v>1</v>
      </c>
    </row>
    <row r="352" spans="1:6" x14ac:dyDescent="0.25">
      <c r="A352" s="16" t="s">
        <v>184</v>
      </c>
      <c r="B352" s="16" t="s">
        <v>227</v>
      </c>
      <c r="C352" s="16" t="s">
        <v>187</v>
      </c>
      <c r="D352" s="16" t="s">
        <v>190</v>
      </c>
      <c r="E352" s="16">
        <v>2.8358116557133252E-2</v>
      </c>
      <c r="F352" s="16">
        <v>1</v>
      </c>
    </row>
    <row r="353" spans="1:6" x14ac:dyDescent="0.25">
      <c r="A353" s="16" t="s">
        <v>184</v>
      </c>
      <c r="B353" s="16" t="s">
        <v>227</v>
      </c>
      <c r="C353" s="16" t="s">
        <v>187</v>
      </c>
      <c r="D353" s="16" t="s">
        <v>190</v>
      </c>
      <c r="E353" s="16">
        <v>5.9361681873997147</v>
      </c>
      <c r="F353" s="16">
        <v>170</v>
      </c>
    </row>
    <row r="354" spans="1:6" x14ac:dyDescent="0.25">
      <c r="A354" s="16" t="s">
        <v>184</v>
      </c>
      <c r="B354" s="16" t="s">
        <v>227</v>
      </c>
      <c r="C354" s="16" t="s">
        <v>187</v>
      </c>
      <c r="D354" s="16" t="s">
        <v>189</v>
      </c>
      <c r="E354" s="16">
        <v>0.74214655126585827</v>
      </c>
      <c r="F354" s="16">
        <v>22</v>
      </c>
    </row>
    <row r="355" spans="1:6" x14ac:dyDescent="0.25">
      <c r="A355" s="16" t="s">
        <v>184</v>
      </c>
      <c r="B355" s="16" t="s">
        <v>227</v>
      </c>
      <c r="C355" s="16" t="s">
        <v>187</v>
      </c>
      <c r="D355" s="16" t="s">
        <v>190</v>
      </c>
      <c r="E355" s="16">
        <v>0.11949066101835218</v>
      </c>
      <c r="F355" s="16">
        <v>4</v>
      </c>
    </row>
    <row r="356" spans="1:6" x14ac:dyDescent="0.25">
      <c r="A356" s="16" t="s">
        <v>184</v>
      </c>
      <c r="B356" s="16" t="s">
        <v>227</v>
      </c>
      <c r="C356" s="16" t="s">
        <v>187</v>
      </c>
      <c r="D356" s="16" t="s">
        <v>190</v>
      </c>
      <c r="E356" s="16">
        <v>8.8265070617069008E-2</v>
      </c>
      <c r="F356" s="16">
        <v>3</v>
      </c>
    </row>
    <row r="357" spans="1:6" x14ac:dyDescent="0.25">
      <c r="A357" s="16" t="s">
        <v>184</v>
      </c>
      <c r="B357" s="16" t="s">
        <v>227</v>
      </c>
      <c r="C357" s="16" t="s">
        <v>187</v>
      </c>
      <c r="D357" s="16" t="s">
        <v>190</v>
      </c>
      <c r="E357" s="16">
        <v>0.24240051319798372</v>
      </c>
      <c r="F357" s="16">
        <v>8</v>
      </c>
    </row>
    <row r="358" spans="1:6" x14ac:dyDescent="0.25">
      <c r="A358" s="16" t="s">
        <v>184</v>
      </c>
      <c r="B358" s="16" t="s">
        <v>227</v>
      </c>
      <c r="C358" s="16" t="s">
        <v>187</v>
      </c>
      <c r="D358" s="16" t="s">
        <v>189</v>
      </c>
      <c r="E358" s="16">
        <v>50.02844059866878</v>
      </c>
      <c r="F358" s="16">
        <v>1531</v>
      </c>
    </row>
    <row r="359" spans="1:6" x14ac:dyDescent="0.25">
      <c r="A359" s="16" t="s">
        <v>184</v>
      </c>
      <c r="B359" s="16" t="s">
        <v>227</v>
      </c>
      <c r="C359" s="16" t="s">
        <v>187</v>
      </c>
      <c r="D359" s="16" t="s">
        <v>190</v>
      </c>
      <c r="E359" s="16">
        <v>0.29479657494000033</v>
      </c>
      <c r="F359" s="16">
        <v>7</v>
      </c>
    </row>
    <row r="360" spans="1:6" x14ac:dyDescent="0.25">
      <c r="A360" s="16" t="s">
        <v>184</v>
      </c>
      <c r="B360" s="16" t="s">
        <v>227</v>
      </c>
      <c r="C360" s="16" t="s">
        <v>187</v>
      </c>
      <c r="D360" s="16" t="s">
        <v>190</v>
      </c>
      <c r="E360" s="16">
        <v>0.13806114138905143</v>
      </c>
      <c r="F360" s="16">
        <v>3</v>
      </c>
    </row>
    <row r="361" spans="1:6" x14ac:dyDescent="0.25">
      <c r="A361" s="16" t="s">
        <v>184</v>
      </c>
      <c r="B361" s="16" t="s">
        <v>227</v>
      </c>
      <c r="C361" s="16" t="s">
        <v>187</v>
      </c>
      <c r="D361" s="16" t="s">
        <v>190</v>
      </c>
      <c r="E361" s="16">
        <v>6.7423388247886712E-2</v>
      </c>
      <c r="F361" s="16">
        <v>2</v>
      </c>
    </row>
    <row r="362" spans="1:6" x14ac:dyDescent="0.25">
      <c r="A362" s="16" t="s">
        <v>184</v>
      </c>
      <c r="B362" s="16" t="s">
        <v>227</v>
      </c>
      <c r="C362" s="16" t="s">
        <v>187</v>
      </c>
      <c r="D362" s="16" t="s">
        <v>190</v>
      </c>
      <c r="E362" s="16">
        <v>0.3148841969872721</v>
      </c>
      <c r="F362" s="16">
        <v>10</v>
      </c>
    </row>
    <row r="363" spans="1:6" x14ac:dyDescent="0.25">
      <c r="A363" s="16" t="s">
        <v>184</v>
      </c>
      <c r="B363" s="16" t="s">
        <v>227</v>
      </c>
      <c r="C363" s="16" t="s">
        <v>187</v>
      </c>
      <c r="D363" s="16" t="s">
        <v>190</v>
      </c>
      <c r="E363" s="16">
        <v>3.840459795167641E-2</v>
      </c>
      <c r="F363" s="16">
        <v>1</v>
      </c>
    </row>
    <row r="364" spans="1:6" x14ac:dyDescent="0.25">
      <c r="A364" s="16" t="s">
        <v>184</v>
      </c>
      <c r="B364" s="16" t="s">
        <v>227</v>
      </c>
      <c r="C364" s="16" t="s">
        <v>192</v>
      </c>
      <c r="D364" s="16" t="s">
        <v>189</v>
      </c>
      <c r="E364" s="16">
        <v>25.233196238398175</v>
      </c>
      <c r="F364" s="16">
        <v>999</v>
      </c>
    </row>
    <row r="365" spans="1:6" x14ac:dyDescent="0.25">
      <c r="A365" s="16" t="s">
        <v>184</v>
      </c>
      <c r="B365" s="16" t="s">
        <v>227</v>
      </c>
      <c r="C365" s="16" t="s">
        <v>192</v>
      </c>
      <c r="D365" s="16" t="s">
        <v>189</v>
      </c>
      <c r="E365" s="16">
        <v>7.9162618259432924E-2</v>
      </c>
      <c r="F365" s="16">
        <v>3</v>
      </c>
    </row>
    <row r="366" spans="1:6" x14ac:dyDescent="0.25">
      <c r="A366" s="16" t="s">
        <v>184</v>
      </c>
      <c r="B366" s="16" t="s">
        <v>227</v>
      </c>
      <c r="C366" s="16" t="s">
        <v>192</v>
      </c>
      <c r="D366" s="16" t="s">
        <v>189</v>
      </c>
      <c r="E366" s="16">
        <v>0.45580115163695067</v>
      </c>
      <c r="F366" s="16">
        <v>22</v>
      </c>
    </row>
    <row r="367" spans="1:6" x14ac:dyDescent="0.25">
      <c r="A367" s="16" t="s">
        <v>184</v>
      </c>
      <c r="B367" s="16" t="s">
        <v>227</v>
      </c>
      <c r="C367" s="16" t="s">
        <v>187</v>
      </c>
      <c r="D367" s="16" t="s">
        <v>190</v>
      </c>
      <c r="E367" s="16">
        <v>1.3800341535267824</v>
      </c>
      <c r="F367" s="16">
        <v>39</v>
      </c>
    </row>
    <row r="368" spans="1:6" x14ac:dyDescent="0.25">
      <c r="A368" s="16" t="s">
        <v>184</v>
      </c>
      <c r="B368" s="16" t="s">
        <v>227</v>
      </c>
      <c r="C368" s="16" t="s">
        <v>187</v>
      </c>
      <c r="D368" s="16" t="s">
        <v>189</v>
      </c>
      <c r="E368" s="16">
        <v>0.18387518576443698</v>
      </c>
      <c r="F368" s="16">
        <v>6</v>
      </c>
    </row>
    <row r="369" spans="1:6" x14ac:dyDescent="0.25">
      <c r="A369" s="16" t="s">
        <v>184</v>
      </c>
      <c r="B369" s="16" t="s">
        <v>227</v>
      </c>
      <c r="C369" s="16" t="s">
        <v>187</v>
      </c>
      <c r="D369" s="16" t="s">
        <v>190</v>
      </c>
      <c r="E369" s="16">
        <v>4.0614891405734779E-2</v>
      </c>
      <c r="F369" s="16">
        <v>1</v>
      </c>
    </row>
    <row r="370" spans="1:6" x14ac:dyDescent="0.25">
      <c r="A370" s="16" t="s">
        <v>184</v>
      </c>
      <c r="B370" s="16" t="s">
        <v>227</v>
      </c>
      <c r="C370" s="16" t="s">
        <v>187</v>
      </c>
      <c r="D370" s="16" t="s">
        <v>190</v>
      </c>
      <c r="E370" s="16">
        <v>8.172854906876402E-2</v>
      </c>
      <c r="F370" s="16">
        <v>2</v>
      </c>
    </row>
    <row r="371" spans="1:6" x14ac:dyDescent="0.25">
      <c r="A371" s="16" t="s">
        <v>184</v>
      </c>
      <c r="B371" s="16" t="s">
        <v>227</v>
      </c>
      <c r="C371" s="16" t="s">
        <v>187</v>
      </c>
      <c r="D371" s="16" t="s">
        <v>189</v>
      </c>
      <c r="E371" s="16">
        <v>4.6612274237465092</v>
      </c>
      <c r="F371" s="16">
        <v>137</v>
      </c>
    </row>
    <row r="372" spans="1:6" x14ac:dyDescent="0.25">
      <c r="A372" s="16" t="s">
        <v>184</v>
      </c>
      <c r="B372" s="16" t="s">
        <v>227</v>
      </c>
      <c r="C372" s="16" t="s">
        <v>187</v>
      </c>
      <c r="D372" s="16" t="s">
        <v>190</v>
      </c>
      <c r="E372" s="16">
        <v>4.4071323455840208E-2</v>
      </c>
      <c r="F372" s="16">
        <v>1</v>
      </c>
    </row>
    <row r="373" spans="1:6" x14ac:dyDescent="0.25">
      <c r="A373" s="16" t="s">
        <v>184</v>
      </c>
      <c r="B373" s="16" t="s">
        <v>227</v>
      </c>
      <c r="C373" s="16" t="s">
        <v>187</v>
      </c>
      <c r="D373" s="16" t="s">
        <v>190</v>
      </c>
      <c r="E373" s="16">
        <v>7.7081147934044886E-2</v>
      </c>
      <c r="F373" s="16">
        <v>2</v>
      </c>
    </row>
    <row r="374" spans="1:6" x14ac:dyDescent="0.25">
      <c r="A374" s="16" t="s">
        <v>184</v>
      </c>
      <c r="B374" s="16" t="s">
        <v>227</v>
      </c>
      <c r="C374" s="16" t="s">
        <v>187</v>
      </c>
      <c r="D374" s="16" t="s">
        <v>190</v>
      </c>
      <c r="E374" s="16">
        <v>3.5740212117309662E-2</v>
      </c>
      <c r="F374" s="16">
        <v>1</v>
      </c>
    </row>
    <row r="375" spans="1:6" x14ac:dyDescent="0.25">
      <c r="A375" s="16" t="s">
        <v>184</v>
      </c>
      <c r="B375" s="16" t="s">
        <v>227</v>
      </c>
      <c r="C375" s="16" t="s">
        <v>192</v>
      </c>
      <c r="D375" s="16" t="s">
        <v>189</v>
      </c>
      <c r="E375" s="16">
        <v>10.858769801037408</v>
      </c>
      <c r="F375" s="16">
        <v>620</v>
      </c>
    </row>
    <row r="376" spans="1:6" x14ac:dyDescent="0.25">
      <c r="A376" s="16" t="s">
        <v>184</v>
      </c>
      <c r="B376" s="16" t="s">
        <v>228</v>
      </c>
      <c r="C376" s="16" t="s">
        <v>187</v>
      </c>
      <c r="D376" s="16" t="s">
        <v>189</v>
      </c>
      <c r="E376" s="16">
        <v>19.305231748389655</v>
      </c>
      <c r="F376" s="16">
        <v>699</v>
      </c>
    </row>
    <row r="377" spans="1:6" x14ac:dyDescent="0.25">
      <c r="A377" s="16" t="s">
        <v>184</v>
      </c>
      <c r="B377" s="16" t="s">
        <v>228</v>
      </c>
      <c r="C377" s="16" t="s">
        <v>187</v>
      </c>
      <c r="D377" s="16" t="s">
        <v>189</v>
      </c>
      <c r="E377" s="16">
        <v>151.05728088637005</v>
      </c>
      <c r="F377" s="16">
        <v>5722</v>
      </c>
    </row>
    <row r="378" spans="1:6" x14ac:dyDescent="0.25">
      <c r="A378" s="16" t="s">
        <v>184</v>
      </c>
      <c r="B378" s="16" t="s">
        <v>228</v>
      </c>
      <c r="C378" s="16" t="s">
        <v>192</v>
      </c>
      <c r="D378" s="16" t="s">
        <v>189</v>
      </c>
      <c r="E378" s="16">
        <v>41.813216279126692</v>
      </c>
      <c r="F378" s="16">
        <v>2111</v>
      </c>
    </row>
    <row r="379" spans="1:6" x14ac:dyDescent="0.25">
      <c r="A379" s="16" t="s">
        <v>184</v>
      </c>
      <c r="B379" s="16" t="s">
        <v>228</v>
      </c>
      <c r="C379" s="16" t="s">
        <v>192</v>
      </c>
      <c r="D379" s="16" t="s">
        <v>189</v>
      </c>
      <c r="E379" s="16">
        <v>8.565214363337012E-2</v>
      </c>
      <c r="F379" s="16">
        <v>4</v>
      </c>
    </row>
    <row r="380" spans="1:6" x14ac:dyDescent="0.25">
      <c r="A380" s="16" t="s">
        <v>184</v>
      </c>
      <c r="B380" s="16" t="s">
        <v>228</v>
      </c>
      <c r="C380" s="16" t="s">
        <v>192</v>
      </c>
      <c r="D380" s="16" t="s">
        <v>189</v>
      </c>
      <c r="E380" s="16">
        <v>2.622567423924099</v>
      </c>
      <c r="F380" s="16">
        <v>116</v>
      </c>
    </row>
    <row r="381" spans="1:6" x14ac:dyDescent="0.25">
      <c r="A381" s="16" t="s">
        <v>184</v>
      </c>
      <c r="B381" s="16" t="s">
        <v>228</v>
      </c>
      <c r="C381" s="16" t="s">
        <v>192</v>
      </c>
      <c r="D381" s="16" t="s">
        <v>189</v>
      </c>
      <c r="E381" s="16">
        <v>1.3011511298786096E-2</v>
      </c>
      <c r="F381" s="16">
        <v>1</v>
      </c>
    </row>
    <row r="382" spans="1:6" x14ac:dyDescent="0.25">
      <c r="A382" s="16" t="s">
        <v>184</v>
      </c>
      <c r="B382" s="16" t="s">
        <v>228</v>
      </c>
      <c r="C382" s="16" t="s">
        <v>192</v>
      </c>
      <c r="D382" s="16" t="s">
        <v>189</v>
      </c>
      <c r="E382" s="16">
        <v>3.4899316752944247</v>
      </c>
      <c r="F382" s="16">
        <v>167</v>
      </c>
    </row>
    <row r="383" spans="1:6" x14ac:dyDescent="0.25">
      <c r="A383" s="16" t="s">
        <v>184</v>
      </c>
      <c r="B383" s="16" t="s">
        <v>229</v>
      </c>
      <c r="C383" s="16" t="s">
        <v>187</v>
      </c>
      <c r="D383" s="16" t="s">
        <v>190</v>
      </c>
      <c r="E383" s="16">
        <v>4.9674693145881244E-2</v>
      </c>
      <c r="F383" s="16">
        <v>1</v>
      </c>
    </row>
    <row r="384" spans="1:6" x14ac:dyDescent="0.25">
      <c r="A384" s="16" t="s">
        <v>184</v>
      </c>
      <c r="B384" s="16" t="s">
        <v>230</v>
      </c>
      <c r="C384" s="16" t="s">
        <v>187</v>
      </c>
      <c r="D384" s="16" t="s">
        <v>190</v>
      </c>
      <c r="E384" s="16">
        <v>0.33804144960610144</v>
      </c>
      <c r="F384" s="16">
        <v>10</v>
      </c>
    </row>
    <row r="385" spans="1:6" x14ac:dyDescent="0.25">
      <c r="A385" s="16" t="s">
        <v>184</v>
      </c>
      <c r="B385" s="16" t="s">
        <v>230</v>
      </c>
      <c r="C385" s="16" t="s">
        <v>187</v>
      </c>
      <c r="D385" s="16" t="s">
        <v>189</v>
      </c>
      <c r="E385" s="16">
        <v>6.1200447144587313</v>
      </c>
      <c r="F385" s="16">
        <v>194</v>
      </c>
    </row>
    <row r="386" spans="1:6" x14ac:dyDescent="0.25">
      <c r="A386" s="16" t="s">
        <v>184</v>
      </c>
      <c r="B386" s="16" t="s">
        <v>230</v>
      </c>
      <c r="C386" s="16" t="s">
        <v>187</v>
      </c>
      <c r="D386" s="16" t="s">
        <v>190</v>
      </c>
      <c r="E386" s="16">
        <v>6.8491141769194286</v>
      </c>
      <c r="F386" s="16">
        <v>207</v>
      </c>
    </row>
    <row r="387" spans="1:6" x14ac:dyDescent="0.25">
      <c r="A387" s="16" t="s">
        <v>184</v>
      </c>
      <c r="B387" s="16" t="s">
        <v>230</v>
      </c>
      <c r="C387" s="16" t="s">
        <v>187</v>
      </c>
      <c r="D387" s="16" t="s">
        <v>190</v>
      </c>
      <c r="E387" s="16">
        <v>0.28763760745268074</v>
      </c>
      <c r="F387" s="16">
        <v>8</v>
      </c>
    </row>
    <row r="388" spans="1:6" x14ac:dyDescent="0.25">
      <c r="A388" s="16" t="s">
        <v>184</v>
      </c>
      <c r="B388" s="16" t="s">
        <v>230</v>
      </c>
      <c r="C388" s="16" t="s">
        <v>187</v>
      </c>
      <c r="D388" s="16" t="s">
        <v>189</v>
      </c>
      <c r="E388" s="16">
        <v>39.967689860288353</v>
      </c>
      <c r="F388" s="16">
        <v>1299</v>
      </c>
    </row>
    <row r="389" spans="1:6" x14ac:dyDescent="0.25">
      <c r="A389" s="16" t="s">
        <v>184</v>
      </c>
      <c r="B389" s="16" t="s">
        <v>230</v>
      </c>
      <c r="C389" s="16" t="s">
        <v>187</v>
      </c>
      <c r="D389" s="16" t="s">
        <v>190</v>
      </c>
      <c r="E389" s="16">
        <v>1.2428356570759285E-2</v>
      </c>
      <c r="F389" s="16">
        <v>1</v>
      </c>
    </row>
    <row r="390" spans="1:6" x14ac:dyDescent="0.25">
      <c r="A390" s="16" t="s">
        <v>184</v>
      </c>
      <c r="B390" s="16" t="s">
        <v>230</v>
      </c>
      <c r="C390" s="16" t="s">
        <v>187</v>
      </c>
      <c r="D390" s="16" t="s">
        <v>190</v>
      </c>
      <c r="E390" s="16">
        <v>0.41085908319875208</v>
      </c>
      <c r="F390" s="16">
        <v>13</v>
      </c>
    </row>
    <row r="391" spans="1:6" x14ac:dyDescent="0.25">
      <c r="A391" s="16" t="s">
        <v>184</v>
      </c>
      <c r="B391" s="16" t="s">
        <v>230</v>
      </c>
      <c r="C391" s="16" t="s">
        <v>192</v>
      </c>
      <c r="D391" s="16" t="s">
        <v>189</v>
      </c>
      <c r="E391" s="16">
        <v>11.958193739357091</v>
      </c>
      <c r="F391" s="16">
        <v>439</v>
      </c>
    </row>
    <row r="392" spans="1:6" x14ac:dyDescent="0.25">
      <c r="A392" s="16" t="s">
        <v>184</v>
      </c>
      <c r="B392" s="16" t="s">
        <v>230</v>
      </c>
      <c r="C392" s="16" t="s">
        <v>192</v>
      </c>
      <c r="D392" s="16" t="s">
        <v>189</v>
      </c>
      <c r="E392" s="16">
        <v>1.2967092517145694E-2</v>
      </c>
      <c r="F392" s="16">
        <v>1</v>
      </c>
    </row>
    <row r="393" spans="1:6" x14ac:dyDescent="0.25">
      <c r="A393" s="16" t="s">
        <v>184</v>
      </c>
      <c r="B393" s="16" t="s">
        <v>230</v>
      </c>
      <c r="C393" s="16" t="s">
        <v>192</v>
      </c>
      <c r="D393" s="16" t="s">
        <v>190</v>
      </c>
      <c r="E393" s="16">
        <v>1.6941778803083677E-2</v>
      </c>
      <c r="F393" s="16">
        <v>1</v>
      </c>
    </row>
    <row r="394" spans="1:6" x14ac:dyDescent="0.25">
      <c r="A394" s="16" t="s">
        <v>184</v>
      </c>
      <c r="B394" s="16" t="s">
        <v>230</v>
      </c>
      <c r="C394" s="16" t="s">
        <v>192</v>
      </c>
      <c r="D394" s="16" t="s">
        <v>189</v>
      </c>
      <c r="E394" s="16">
        <v>0.13208661796543775</v>
      </c>
      <c r="F394" s="16">
        <v>9</v>
      </c>
    </row>
    <row r="395" spans="1:6" x14ac:dyDescent="0.25">
      <c r="A395" s="16" t="s">
        <v>184</v>
      </c>
      <c r="B395" s="16" t="s">
        <v>230</v>
      </c>
      <c r="C395" s="16" t="s">
        <v>192</v>
      </c>
      <c r="D395" s="16" t="s">
        <v>190</v>
      </c>
      <c r="E395" s="16">
        <v>8.0305367717627432E-2</v>
      </c>
      <c r="F395" s="16">
        <v>4</v>
      </c>
    </row>
    <row r="396" spans="1:6" x14ac:dyDescent="0.25">
      <c r="A396" s="16" t="s">
        <v>184</v>
      </c>
      <c r="B396" s="16" t="s">
        <v>230</v>
      </c>
      <c r="C396" s="16" t="s">
        <v>192</v>
      </c>
      <c r="D396" s="16" t="s">
        <v>189</v>
      </c>
      <c r="E396" s="16">
        <v>7.7665726244397515</v>
      </c>
      <c r="F396" s="16">
        <v>480</v>
      </c>
    </row>
    <row r="397" spans="1:6" x14ac:dyDescent="0.25">
      <c r="A397" s="16" t="s">
        <v>184</v>
      </c>
      <c r="B397" s="16" t="s">
        <v>231</v>
      </c>
      <c r="C397" s="16" t="s">
        <v>187</v>
      </c>
      <c r="D397" s="16" t="s">
        <v>190</v>
      </c>
      <c r="E397" s="16">
        <v>0.50401719370608433</v>
      </c>
      <c r="F397" s="16">
        <v>6</v>
      </c>
    </row>
    <row r="398" spans="1:6" x14ac:dyDescent="0.25">
      <c r="A398" s="16" t="s">
        <v>184</v>
      </c>
      <c r="B398" s="16" t="s">
        <v>231</v>
      </c>
      <c r="C398" s="16" t="s">
        <v>187</v>
      </c>
      <c r="D398" s="16" t="s">
        <v>190</v>
      </c>
      <c r="E398" s="16">
        <v>0.13302125191885109</v>
      </c>
      <c r="F398" s="16">
        <v>2</v>
      </c>
    </row>
    <row r="399" spans="1:6" x14ac:dyDescent="0.25">
      <c r="A399" s="16" t="s">
        <v>184</v>
      </c>
      <c r="B399" s="16" t="s">
        <v>231</v>
      </c>
      <c r="C399" s="16" t="s">
        <v>187</v>
      </c>
      <c r="D399" s="16" t="s">
        <v>189</v>
      </c>
      <c r="E399" s="16">
        <v>0.43585680943329641</v>
      </c>
      <c r="F399" s="16">
        <v>13</v>
      </c>
    </row>
    <row r="400" spans="1:6" x14ac:dyDescent="0.25">
      <c r="A400" s="16" t="s">
        <v>184</v>
      </c>
      <c r="B400" s="16" t="s">
        <v>231</v>
      </c>
      <c r="C400" s="16" t="s">
        <v>187</v>
      </c>
      <c r="D400" s="16" t="s">
        <v>190</v>
      </c>
      <c r="E400" s="16">
        <v>2.5524920154793089</v>
      </c>
      <c r="F400" s="16">
        <v>34</v>
      </c>
    </row>
    <row r="401" spans="1:6" x14ac:dyDescent="0.25">
      <c r="A401" s="16" t="s">
        <v>184</v>
      </c>
      <c r="B401" s="16" t="s">
        <v>231</v>
      </c>
      <c r="C401" s="16" t="s">
        <v>187</v>
      </c>
      <c r="D401" s="16" t="s">
        <v>190</v>
      </c>
      <c r="E401" s="16">
        <v>0.10365507900250454</v>
      </c>
      <c r="F401" s="16">
        <v>1</v>
      </c>
    </row>
    <row r="402" spans="1:6" x14ac:dyDescent="0.25">
      <c r="A402" s="16" t="s">
        <v>184</v>
      </c>
      <c r="B402" s="16" t="s">
        <v>231</v>
      </c>
      <c r="C402" s="16" t="s">
        <v>187</v>
      </c>
      <c r="D402" s="16" t="s">
        <v>190</v>
      </c>
      <c r="E402" s="16">
        <v>0.31049080601464679</v>
      </c>
      <c r="F402" s="16">
        <v>5</v>
      </c>
    </row>
    <row r="403" spans="1:6" x14ac:dyDescent="0.25">
      <c r="A403" s="16" t="s">
        <v>184</v>
      </c>
      <c r="B403" s="16" t="s">
        <v>231</v>
      </c>
      <c r="C403" s="16" t="s">
        <v>187</v>
      </c>
      <c r="D403" s="16" t="s">
        <v>190</v>
      </c>
      <c r="E403" s="16">
        <v>0.10682922142169993</v>
      </c>
      <c r="F403" s="16">
        <v>2</v>
      </c>
    </row>
    <row r="404" spans="1:6" x14ac:dyDescent="0.25">
      <c r="A404" s="16" t="s">
        <v>184</v>
      </c>
      <c r="B404" s="16" t="s">
        <v>231</v>
      </c>
      <c r="C404" s="16" t="s">
        <v>187</v>
      </c>
      <c r="D404" s="16" t="s">
        <v>190</v>
      </c>
      <c r="E404" s="16">
        <v>1.2044084797852579</v>
      </c>
      <c r="F404" s="16">
        <v>17</v>
      </c>
    </row>
    <row r="405" spans="1:6" x14ac:dyDescent="0.25">
      <c r="A405" s="16" t="s">
        <v>184</v>
      </c>
      <c r="B405" s="16" t="s">
        <v>231</v>
      </c>
      <c r="C405" s="16" t="s">
        <v>187</v>
      </c>
      <c r="D405" s="16" t="s">
        <v>190</v>
      </c>
      <c r="E405" s="16">
        <v>1.2532406261150997</v>
      </c>
      <c r="F405" s="16">
        <v>26</v>
      </c>
    </row>
    <row r="406" spans="1:6" x14ac:dyDescent="0.25">
      <c r="A406" s="16" t="s">
        <v>184</v>
      </c>
      <c r="B406" s="16" t="s">
        <v>231</v>
      </c>
      <c r="C406" s="16" t="s">
        <v>187</v>
      </c>
      <c r="D406" s="16" t="s">
        <v>189</v>
      </c>
      <c r="E406" s="16">
        <v>11.654043868510447</v>
      </c>
      <c r="F406" s="16">
        <v>270</v>
      </c>
    </row>
    <row r="407" spans="1:6" x14ac:dyDescent="0.25">
      <c r="A407" s="16" t="s">
        <v>184</v>
      </c>
      <c r="B407" s="16" t="s">
        <v>231</v>
      </c>
      <c r="C407" s="16" t="s">
        <v>187</v>
      </c>
      <c r="D407" s="16" t="s">
        <v>190</v>
      </c>
      <c r="E407" s="16">
        <v>5.5773091912576724</v>
      </c>
      <c r="F407" s="16">
        <v>94</v>
      </c>
    </row>
    <row r="408" spans="1:6" x14ac:dyDescent="0.25">
      <c r="A408" s="16" t="s">
        <v>184</v>
      </c>
      <c r="B408" s="16" t="s">
        <v>231</v>
      </c>
      <c r="C408" s="16" t="s">
        <v>187</v>
      </c>
      <c r="D408" s="16" t="s">
        <v>190</v>
      </c>
      <c r="E408" s="16">
        <v>0.29963838559177514</v>
      </c>
      <c r="F408" s="16">
        <v>5</v>
      </c>
    </row>
    <row r="409" spans="1:6" x14ac:dyDescent="0.25">
      <c r="A409" s="16" t="s">
        <v>184</v>
      </c>
      <c r="B409" s="16" t="s">
        <v>231</v>
      </c>
      <c r="C409" s="16" t="s">
        <v>187</v>
      </c>
      <c r="D409" s="16" t="s">
        <v>190</v>
      </c>
      <c r="E409" s="16">
        <v>1.0452504033513768</v>
      </c>
      <c r="F409" s="16">
        <v>16</v>
      </c>
    </row>
    <row r="410" spans="1:6" x14ac:dyDescent="0.25">
      <c r="A410" s="16" t="s">
        <v>184</v>
      </c>
      <c r="B410" s="16" t="s">
        <v>231</v>
      </c>
      <c r="C410" s="16" t="s">
        <v>187</v>
      </c>
      <c r="D410" s="16" t="s">
        <v>190</v>
      </c>
      <c r="E410" s="16">
        <v>0.11005390216758076</v>
      </c>
      <c r="F410" s="16">
        <v>2</v>
      </c>
    </row>
    <row r="411" spans="1:6" x14ac:dyDescent="0.25">
      <c r="A411" s="16" t="s">
        <v>184</v>
      </c>
      <c r="B411" s="16" t="s">
        <v>231</v>
      </c>
      <c r="C411" s="16" t="s">
        <v>187</v>
      </c>
      <c r="D411" s="16" t="s">
        <v>190</v>
      </c>
      <c r="E411" s="16">
        <v>7.5539602944517448E-2</v>
      </c>
      <c r="F411" s="16">
        <v>1</v>
      </c>
    </row>
    <row r="412" spans="1:6" x14ac:dyDescent="0.25">
      <c r="A412" s="16" t="s">
        <v>184</v>
      </c>
      <c r="B412" s="16" t="s">
        <v>231</v>
      </c>
      <c r="C412" s="16" t="s">
        <v>187</v>
      </c>
      <c r="D412" s="16" t="s">
        <v>190</v>
      </c>
      <c r="E412" s="16">
        <v>0.79378035706607908</v>
      </c>
      <c r="F412" s="16">
        <v>22</v>
      </c>
    </row>
    <row r="413" spans="1:6" x14ac:dyDescent="0.25">
      <c r="A413" s="16" t="s">
        <v>184</v>
      </c>
      <c r="B413" s="16" t="s">
        <v>231</v>
      </c>
      <c r="C413" s="16" t="s">
        <v>187</v>
      </c>
      <c r="D413" s="16" t="s">
        <v>190</v>
      </c>
      <c r="E413" s="16">
        <v>2.195580500937151</v>
      </c>
      <c r="F413" s="16">
        <v>62</v>
      </c>
    </row>
    <row r="414" spans="1:6" x14ac:dyDescent="0.25">
      <c r="A414" s="16" t="s">
        <v>184</v>
      </c>
      <c r="B414" s="16" t="s">
        <v>231</v>
      </c>
      <c r="C414" s="16" t="s">
        <v>187</v>
      </c>
      <c r="D414" s="16" t="s">
        <v>189</v>
      </c>
      <c r="E414" s="16">
        <v>10.217753265052313</v>
      </c>
      <c r="F414" s="16">
        <v>342</v>
      </c>
    </row>
    <row r="415" spans="1:6" x14ac:dyDescent="0.25">
      <c r="A415" s="16" t="s">
        <v>184</v>
      </c>
      <c r="B415" s="16" t="s">
        <v>231</v>
      </c>
      <c r="C415" s="16" t="s">
        <v>187</v>
      </c>
      <c r="D415" s="16" t="s">
        <v>190</v>
      </c>
      <c r="E415" s="16">
        <v>6.3665144937076805</v>
      </c>
      <c r="F415" s="16">
        <v>114</v>
      </c>
    </row>
    <row r="416" spans="1:6" x14ac:dyDescent="0.25">
      <c r="A416" s="16" t="s">
        <v>184</v>
      </c>
      <c r="B416" s="16" t="s">
        <v>231</v>
      </c>
      <c r="C416" s="16" t="s">
        <v>187</v>
      </c>
      <c r="D416" s="16" t="s">
        <v>190</v>
      </c>
      <c r="E416" s="16">
        <v>0.13433097865088373</v>
      </c>
      <c r="F416" s="16">
        <v>3</v>
      </c>
    </row>
    <row r="417" spans="1:6" x14ac:dyDescent="0.25">
      <c r="A417" s="16" t="s">
        <v>184</v>
      </c>
      <c r="B417" s="16" t="s">
        <v>231</v>
      </c>
      <c r="C417" s="16" t="s">
        <v>187</v>
      </c>
      <c r="D417" s="16" t="s">
        <v>190</v>
      </c>
      <c r="E417" s="16">
        <v>0.80379352696180528</v>
      </c>
      <c r="F417" s="16">
        <v>16</v>
      </c>
    </row>
    <row r="418" spans="1:6" x14ac:dyDescent="0.25">
      <c r="A418" s="16" t="s">
        <v>184</v>
      </c>
      <c r="B418" s="16" t="s">
        <v>231</v>
      </c>
      <c r="C418" s="16" t="s">
        <v>187</v>
      </c>
      <c r="D418" s="16" t="s">
        <v>190</v>
      </c>
      <c r="E418" s="16">
        <v>0.18869340252254782</v>
      </c>
      <c r="F418" s="16">
        <v>4</v>
      </c>
    </row>
    <row r="419" spans="1:6" x14ac:dyDescent="0.25">
      <c r="A419" s="16" t="s">
        <v>184</v>
      </c>
      <c r="B419" s="16" t="s">
        <v>231</v>
      </c>
      <c r="C419" s="16" t="s">
        <v>192</v>
      </c>
      <c r="D419" s="16" t="s">
        <v>189</v>
      </c>
      <c r="E419" s="16">
        <v>41.10963082849235</v>
      </c>
      <c r="F419" s="16">
        <v>1048</v>
      </c>
    </row>
    <row r="420" spans="1:6" x14ac:dyDescent="0.25">
      <c r="A420" s="16" t="s">
        <v>184</v>
      </c>
      <c r="B420" s="16" t="s">
        <v>231</v>
      </c>
      <c r="C420" s="16" t="s">
        <v>192</v>
      </c>
      <c r="D420" s="16" t="s">
        <v>190</v>
      </c>
      <c r="E420" s="16">
        <v>3.6836739076615728E-2</v>
      </c>
      <c r="F420" s="16">
        <v>1</v>
      </c>
    </row>
    <row r="421" spans="1:6" x14ac:dyDescent="0.25">
      <c r="A421" s="16" t="s">
        <v>184</v>
      </c>
      <c r="B421" s="16" t="s">
        <v>231</v>
      </c>
      <c r="C421" s="16" t="s">
        <v>192</v>
      </c>
      <c r="D421" s="16" t="s">
        <v>190</v>
      </c>
      <c r="E421" s="16">
        <v>7.8635824063727683E-2</v>
      </c>
      <c r="F421" s="16">
        <v>1</v>
      </c>
    </row>
    <row r="422" spans="1:6" x14ac:dyDescent="0.25">
      <c r="A422" s="16" t="s">
        <v>184</v>
      </c>
      <c r="B422" s="16" t="s">
        <v>231</v>
      </c>
      <c r="C422" s="16" t="s">
        <v>192</v>
      </c>
      <c r="D422" s="16" t="s">
        <v>190</v>
      </c>
      <c r="E422" s="16">
        <v>3.0800019817598858E-2</v>
      </c>
      <c r="F422" s="16">
        <v>1</v>
      </c>
    </row>
    <row r="423" spans="1:6" x14ac:dyDescent="0.25">
      <c r="A423" s="16" t="s">
        <v>184</v>
      </c>
      <c r="B423" s="16" t="s">
        <v>231</v>
      </c>
      <c r="C423" s="16" t="s">
        <v>192</v>
      </c>
      <c r="D423" s="16" t="s">
        <v>189</v>
      </c>
      <c r="E423" s="16">
        <v>1.5583196627517557</v>
      </c>
      <c r="F423" s="16">
        <v>44</v>
      </c>
    </row>
    <row r="424" spans="1:6" x14ac:dyDescent="0.25">
      <c r="A424" s="16" t="s">
        <v>184</v>
      </c>
      <c r="B424" s="16" t="s">
        <v>231</v>
      </c>
      <c r="C424" s="16" t="s">
        <v>192</v>
      </c>
      <c r="D424" s="16" t="s">
        <v>190</v>
      </c>
      <c r="E424" s="16">
        <v>0.38160003749001553</v>
      </c>
      <c r="F424" s="16">
        <v>9</v>
      </c>
    </row>
    <row r="425" spans="1:6" x14ac:dyDescent="0.25">
      <c r="A425" s="16" t="s">
        <v>184</v>
      </c>
      <c r="B425" s="16" t="s">
        <v>231</v>
      </c>
      <c r="C425" s="16" t="s">
        <v>192</v>
      </c>
      <c r="D425" s="16" t="s">
        <v>190</v>
      </c>
      <c r="E425" s="16">
        <v>1.5632043246903617E-2</v>
      </c>
      <c r="F425" s="16">
        <v>1</v>
      </c>
    </row>
    <row r="426" spans="1:6" x14ac:dyDescent="0.25">
      <c r="A426" s="16" t="s">
        <v>184</v>
      </c>
      <c r="B426" s="16" t="s">
        <v>231</v>
      </c>
      <c r="C426" s="16" t="s">
        <v>192</v>
      </c>
      <c r="D426" s="16" t="s">
        <v>189</v>
      </c>
      <c r="E426" s="16">
        <v>0.10033831500543068</v>
      </c>
      <c r="F426" s="16">
        <v>3</v>
      </c>
    </row>
    <row r="427" spans="1:6" x14ac:dyDescent="0.25">
      <c r="A427" s="16" t="s">
        <v>184</v>
      </c>
      <c r="B427" s="16" t="s">
        <v>231</v>
      </c>
      <c r="C427" s="16" t="s">
        <v>192</v>
      </c>
      <c r="D427" s="16" t="s">
        <v>189</v>
      </c>
      <c r="E427" s="16">
        <v>0.25361735963754134</v>
      </c>
      <c r="F427" s="16">
        <v>7</v>
      </c>
    </row>
    <row r="428" spans="1:6" x14ac:dyDescent="0.25">
      <c r="A428" s="16" t="s">
        <v>184</v>
      </c>
      <c r="B428" s="16" t="s">
        <v>232</v>
      </c>
      <c r="C428" s="16" t="s">
        <v>187</v>
      </c>
      <c r="D428" s="16" t="s">
        <v>190</v>
      </c>
      <c r="E428" s="16">
        <v>28.884024715328444</v>
      </c>
      <c r="F428" s="16">
        <v>702</v>
      </c>
    </row>
    <row r="429" spans="1:6" x14ac:dyDescent="0.25">
      <c r="A429" s="16" t="s">
        <v>184</v>
      </c>
      <c r="B429" s="16" t="s">
        <v>232</v>
      </c>
      <c r="C429" s="16" t="s">
        <v>187</v>
      </c>
      <c r="D429" s="16" t="s">
        <v>190</v>
      </c>
      <c r="E429" s="16">
        <v>0.3946940393776549</v>
      </c>
      <c r="F429" s="16">
        <v>8</v>
      </c>
    </row>
    <row r="430" spans="1:6" x14ac:dyDescent="0.25">
      <c r="A430" s="16" t="s">
        <v>184</v>
      </c>
      <c r="B430" s="16" t="s">
        <v>232</v>
      </c>
      <c r="C430" s="16" t="s">
        <v>187</v>
      </c>
      <c r="D430" s="16" t="s">
        <v>190</v>
      </c>
      <c r="E430" s="16">
        <v>0.14862254906557748</v>
      </c>
      <c r="F430" s="16">
        <v>2</v>
      </c>
    </row>
    <row r="431" spans="1:6" x14ac:dyDescent="0.25">
      <c r="A431" s="16" t="s">
        <v>184</v>
      </c>
      <c r="B431" s="16" t="s">
        <v>232</v>
      </c>
      <c r="C431" s="16" t="s">
        <v>187</v>
      </c>
      <c r="D431" s="16" t="s">
        <v>189</v>
      </c>
      <c r="E431" s="16">
        <v>239.91569421799178</v>
      </c>
      <c r="F431" s="16">
        <v>6286</v>
      </c>
    </row>
    <row r="432" spans="1:6" x14ac:dyDescent="0.25">
      <c r="A432" s="16" t="s">
        <v>184</v>
      </c>
      <c r="B432" s="16" t="s">
        <v>232</v>
      </c>
      <c r="C432" s="16" t="s">
        <v>187</v>
      </c>
      <c r="D432" s="16" t="s">
        <v>190</v>
      </c>
      <c r="E432" s="16">
        <v>5.273982548259272E-2</v>
      </c>
      <c r="F432" s="16">
        <v>2</v>
      </c>
    </row>
    <row r="433" spans="1:6" x14ac:dyDescent="0.25">
      <c r="A433" s="16" t="s">
        <v>184</v>
      </c>
      <c r="B433" s="16" t="s">
        <v>232</v>
      </c>
      <c r="C433" s="16" t="s">
        <v>187</v>
      </c>
      <c r="D433" s="16" t="s">
        <v>190</v>
      </c>
      <c r="E433" s="16">
        <v>9.625008219156217E-2</v>
      </c>
      <c r="F433" s="16">
        <v>1</v>
      </c>
    </row>
    <row r="434" spans="1:6" x14ac:dyDescent="0.25">
      <c r="A434" s="16" t="s">
        <v>184</v>
      </c>
      <c r="B434" s="16" t="s">
        <v>232</v>
      </c>
      <c r="C434" s="16" t="s">
        <v>187</v>
      </c>
      <c r="D434" s="16" t="s">
        <v>190</v>
      </c>
      <c r="E434" s="16">
        <v>0.58418915478828815</v>
      </c>
      <c r="F434" s="16">
        <v>9</v>
      </c>
    </row>
    <row r="435" spans="1:6" x14ac:dyDescent="0.25">
      <c r="A435" s="16" t="s">
        <v>184</v>
      </c>
      <c r="B435" s="16" t="s">
        <v>232</v>
      </c>
      <c r="C435" s="16" t="s">
        <v>187</v>
      </c>
      <c r="D435" s="16" t="s">
        <v>190</v>
      </c>
      <c r="E435" s="16">
        <v>25.189281026307647</v>
      </c>
      <c r="F435" s="16">
        <v>672</v>
      </c>
    </row>
    <row r="436" spans="1:6" x14ac:dyDescent="0.25">
      <c r="A436" s="16" t="s">
        <v>184</v>
      </c>
      <c r="B436" s="16" t="s">
        <v>232</v>
      </c>
      <c r="C436" s="16" t="s">
        <v>187</v>
      </c>
      <c r="D436" s="16" t="s">
        <v>190</v>
      </c>
      <c r="E436" s="16">
        <v>0.42472067720241491</v>
      </c>
      <c r="F436" s="16">
        <v>12</v>
      </c>
    </row>
    <row r="437" spans="1:6" x14ac:dyDescent="0.25">
      <c r="A437" s="16" t="s">
        <v>184</v>
      </c>
      <c r="B437" s="16" t="s">
        <v>232</v>
      </c>
      <c r="C437" s="16" t="s">
        <v>187</v>
      </c>
      <c r="D437" s="16" t="s">
        <v>190</v>
      </c>
      <c r="E437" s="16">
        <v>0.11784374030403762</v>
      </c>
      <c r="F437" s="16">
        <v>4</v>
      </c>
    </row>
    <row r="438" spans="1:6" x14ac:dyDescent="0.25">
      <c r="A438" s="16" t="s">
        <v>184</v>
      </c>
      <c r="B438" s="16" t="s">
        <v>232</v>
      </c>
      <c r="C438" s="16" t="s">
        <v>187</v>
      </c>
      <c r="D438" s="16" t="s">
        <v>190</v>
      </c>
      <c r="E438" s="16">
        <v>0.3003713036414663</v>
      </c>
      <c r="F438" s="16">
        <v>3</v>
      </c>
    </row>
    <row r="439" spans="1:6" x14ac:dyDescent="0.25">
      <c r="A439" s="16" t="s">
        <v>184</v>
      </c>
      <c r="B439" s="16" t="s">
        <v>232</v>
      </c>
      <c r="C439" s="16" t="s">
        <v>187</v>
      </c>
      <c r="D439" s="16" t="s">
        <v>189</v>
      </c>
      <c r="E439" s="16">
        <v>230.72555102311756</v>
      </c>
      <c r="F439" s="16">
        <v>6644</v>
      </c>
    </row>
    <row r="440" spans="1:6" x14ac:dyDescent="0.25">
      <c r="A440" s="16" t="s">
        <v>184</v>
      </c>
      <c r="B440" s="16" t="s">
        <v>232</v>
      </c>
      <c r="C440" s="16" t="s">
        <v>187</v>
      </c>
      <c r="D440" s="16" t="s">
        <v>190</v>
      </c>
      <c r="E440" s="16">
        <v>1.6285402693013283E-2</v>
      </c>
      <c r="F440" s="16">
        <v>1</v>
      </c>
    </row>
    <row r="441" spans="1:6" x14ac:dyDescent="0.25">
      <c r="A441" s="16" t="s">
        <v>184</v>
      </c>
      <c r="B441" s="16" t="s">
        <v>232</v>
      </c>
      <c r="C441" s="16" t="s">
        <v>187</v>
      </c>
      <c r="D441" s="16" t="s">
        <v>190</v>
      </c>
      <c r="E441" s="16">
        <v>0.46191862163035807</v>
      </c>
      <c r="F441" s="16">
        <v>8</v>
      </c>
    </row>
    <row r="442" spans="1:6" x14ac:dyDescent="0.25">
      <c r="A442" s="16" t="s">
        <v>184</v>
      </c>
      <c r="B442" s="16" t="s">
        <v>232</v>
      </c>
      <c r="C442" s="16" t="s">
        <v>187</v>
      </c>
      <c r="D442" s="16" t="s">
        <v>190</v>
      </c>
      <c r="E442" s="16">
        <v>0.6283819626877174</v>
      </c>
      <c r="F442" s="16">
        <v>8</v>
      </c>
    </row>
    <row r="443" spans="1:6" x14ac:dyDescent="0.25">
      <c r="A443" s="16" t="s">
        <v>184</v>
      </c>
      <c r="B443" s="16" t="s">
        <v>232</v>
      </c>
      <c r="C443" s="16" t="s">
        <v>192</v>
      </c>
      <c r="D443" s="16" t="s">
        <v>189</v>
      </c>
      <c r="E443" s="16">
        <v>165.24965641669439</v>
      </c>
      <c r="F443" s="16">
        <v>5921</v>
      </c>
    </row>
    <row r="444" spans="1:6" x14ac:dyDescent="0.25">
      <c r="A444" s="16" t="s">
        <v>184</v>
      </c>
      <c r="B444" s="16" t="s">
        <v>232</v>
      </c>
      <c r="C444" s="16" t="s">
        <v>192</v>
      </c>
      <c r="D444" s="16" t="s">
        <v>189</v>
      </c>
      <c r="E444" s="16">
        <v>0.43260039848771903</v>
      </c>
      <c r="F444" s="16">
        <v>12</v>
      </c>
    </row>
    <row r="445" spans="1:6" x14ac:dyDescent="0.25">
      <c r="A445" s="16" t="s">
        <v>184</v>
      </c>
      <c r="B445" s="16" t="s">
        <v>232</v>
      </c>
      <c r="C445" s="16" t="s">
        <v>192</v>
      </c>
      <c r="D445" s="16" t="s">
        <v>190</v>
      </c>
      <c r="E445" s="16">
        <v>0.59965522410224048</v>
      </c>
      <c r="F445" s="16">
        <v>18</v>
      </c>
    </row>
    <row r="446" spans="1:6" x14ac:dyDescent="0.25">
      <c r="A446" s="16" t="s">
        <v>184</v>
      </c>
      <c r="B446" s="16" t="s">
        <v>232</v>
      </c>
      <c r="C446" s="16" t="s">
        <v>192</v>
      </c>
      <c r="D446" s="16" t="s">
        <v>190</v>
      </c>
      <c r="E446" s="16">
        <v>5.2696536324814455E-2</v>
      </c>
      <c r="F446" s="16">
        <v>1</v>
      </c>
    </row>
    <row r="447" spans="1:6" x14ac:dyDescent="0.25">
      <c r="A447" s="16" t="s">
        <v>184</v>
      </c>
      <c r="B447" s="16" t="s">
        <v>232</v>
      </c>
      <c r="C447" s="16" t="s">
        <v>192</v>
      </c>
      <c r="D447" s="16" t="s">
        <v>189</v>
      </c>
      <c r="E447" s="16">
        <v>3.8224542735360179</v>
      </c>
      <c r="F447" s="16">
        <v>122</v>
      </c>
    </row>
    <row r="448" spans="1:6" x14ac:dyDescent="0.25">
      <c r="A448" s="16" t="s">
        <v>184</v>
      </c>
      <c r="B448" s="16" t="s">
        <v>232</v>
      </c>
      <c r="C448" s="16" t="s">
        <v>192</v>
      </c>
      <c r="D448" s="16" t="s">
        <v>190</v>
      </c>
      <c r="E448" s="16">
        <v>0.23247308475492384</v>
      </c>
      <c r="F448" s="16">
        <v>5</v>
      </c>
    </row>
    <row r="449" spans="1:6" x14ac:dyDescent="0.25">
      <c r="A449" s="16" t="s">
        <v>184</v>
      </c>
      <c r="B449" s="16" t="s">
        <v>232</v>
      </c>
      <c r="C449" s="16" t="s">
        <v>192</v>
      </c>
      <c r="D449" s="16" t="s">
        <v>190</v>
      </c>
      <c r="E449" s="16">
        <v>5.2166787153364098E-2</v>
      </c>
      <c r="F449" s="16">
        <v>1</v>
      </c>
    </row>
    <row r="450" spans="1:6" x14ac:dyDescent="0.25">
      <c r="A450" s="16" t="s">
        <v>184</v>
      </c>
      <c r="B450" s="16" t="s">
        <v>232</v>
      </c>
      <c r="C450" s="16" t="s">
        <v>192</v>
      </c>
      <c r="D450" s="16" t="s">
        <v>189</v>
      </c>
      <c r="E450" s="16">
        <v>0.331672394102763</v>
      </c>
      <c r="F450" s="16">
        <v>11</v>
      </c>
    </row>
    <row r="451" spans="1:6" x14ac:dyDescent="0.25">
      <c r="A451" s="16" t="s">
        <v>184</v>
      </c>
      <c r="B451" s="16" t="s">
        <v>232</v>
      </c>
      <c r="C451" s="16" t="s">
        <v>192</v>
      </c>
      <c r="D451" s="16" t="s">
        <v>189</v>
      </c>
      <c r="E451" s="16">
        <v>3.8376835033273489</v>
      </c>
      <c r="F451" s="16">
        <v>92</v>
      </c>
    </row>
    <row r="452" spans="1:6" x14ac:dyDescent="0.25">
      <c r="A452" s="16" t="s">
        <v>184</v>
      </c>
      <c r="B452" s="16" t="s">
        <v>233</v>
      </c>
      <c r="C452" s="16" t="s">
        <v>187</v>
      </c>
      <c r="D452" s="16" t="s">
        <v>190</v>
      </c>
      <c r="E452" s="16">
        <v>0.37047228877634175</v>
      </c>
      <c r="F452" s="16">
        <v>11</v>
      </c>
    </row>
    <row r="453" spans="1:6" x14ac:dyDescent="0.25">
      <c r="A453" s="16" t="s">
        <v>184</v>
      </c>
      <c r="B453" s="16" t="s">
        <v>233</v>
      </c>
      <c r="C453" s="16" t="s">
        <v>187</v>
      </c>
      <c r="D453" s="16" t="s">
        <v>189</v>
      </c>
      <c r="E453" s="16">
        <v>11.68698497802353</v>
      </c>
      <c r="F453" s="16">
        <v>388</v>
      </c>
    </row>
    <row r="454" spans="1:6" x14ac:dyDescent="0.25">
      <c r="A454" s="16" t="s">
        <v>184</v>
      </c>
      <c r="B454" s="16" t="s">
        <v>233</v>
      </c>
      <c r="C454" s="16" t="s">
        <v>187</v>
      </c>
      <c r="D454" s="16" t="s">
        <v>190</v>
      </c>
      <c r="E454" s="16">
        <v>0.69358769884051896</v>
      </c>
      <c r="F454" s="16">
        <v>25</v>
      </c>
    </row>
    <row r="455" spans="1:6" x14ac:dyDescent="0.25">
      <c r="A455" s="16" t="s">
        <v>184</v>
      </c>
      <c r="B455" s="16" t="s">
        <v>233</v>
      </c>
      <c r="C455" s="16" t="s">
        <v>187</v>
      </c>
      <c r="D455" s="16" t="s">
        <v>189</v>
      </c>
      <c r="E455" s="16">
        <v>66.619009278976407</v>
      </c>
      <c r="F455" s="16">
        <v>2296</v>
      </c>
    </row>
    <row r="456" spans="1:6" x14ac:dyDescent="0.25">
      <c r="A456" s="16" t="s">
        <v>184</v>
      </c>
      <c r="B456" s="16" t="s">
        <v>233</v>
      </c>
      <c r="C456" s="16" t="s">
        <v>187</v>
      </c>
      <c r="D456" s="16" t="s">
        <v>190</v>
      </c>
      <c r="E456" s="16">
        <v>0.40806390906515105</v>
      </c>
      <c r="F456" s="16">
        <v>8</v>
      </c>
    </row>
    <row r="457" spans="1:6" x14ac:dyDescent="0.25">
      <c r="A457" s="16" t="s">
        <v>184</v>
      </c>
      <c r="B457" s="16" t="s">
        <v>233</v>
      </c>
      <c r="C457" s="16" t="s">
        <v>187</v>
      </c>
      <c r="D457" s="16" t="s">
        <v>190</v>
      </c>
      <c r="E457" s="16">
        <v>0.28382000250462319</v>
      </c>
      <c r="F457" s="16">
        <v>9</v>
      </c>
    </row>
    <row r="458" spans="1:6" x14ac:dyDescent="0.25">
      <c r="A458" s="16" t="s">
        <v>184</v>
      </c>
      <c r="B458" s="16" t="s">
        <v>233</v>
      </c>
      <c r="C458" s="16" t="s">
        <v>192</v>
      </c>
      <c r="D458" s="16" t="s">
        <v>189</v>
      </c>
      <c r="E458" s="16">
        <v>30.612323938286032</v>
      </c>
      <c r="F458" s="16">
        <v>1171</v>
      </c>
    </row>
    <row r="459" spans="1:6" x14ac:dyDescent="0.25">
      <c r="A459" s="16" t="s">
        <v>184</v>
      </c>
      <c r="B459" s="16" t="s">
        <v>233</v>
      </c>
      <c r="C459" s="16" t="s">
        <v>192</v>
      </c>
      <c r="D459" s="16" t="s">
        <v>189</v>
      </c>
      <c r="E459" s="16">
        <v>1.873209081334588E-2</v>
      </c>
      <c r="F459" s="16">
        <v>1</v>
      </c>
    </row>
    <row r="460" spans="1:6" x14ac:dyDescent="0.25">
      <c r="A460" s="16" t="s">
        <v>184</v>
      </c>
      <c r="B460" s="16" t="s">
        <v>233</v>
      </c>
      <c r="C460" s="16" t="s">
        <v>192</v>
      </c>
      <c r="D460" s="16" t="s">
        <v>189</v>
      </c>
      <c r="E460" s="16">
        <v>0.81508523880148609</v>
      </c>
      <c r="F460" s="16">
        <v>38</v>
      </c>
    </row>
    <row r="461" spans="1:6" x14ac:dyDescent="0.25">
      <c r="A461" s="16" t="s">
        <v>184</v>
      </c>
      <c r="B461" s="16" t="s">
        <v>233</v>
      </c>
      <c r="C461" s="16" t="s">
        <v>192</v>
      </c>
      <c r="D461" s="16" t="s">
        <v>189</v>
      </c>
      <c r="E461" s="16">
        <v>10.216923175967397</v>
      </c>
      <c r="F461" s="16">
        <v>572</v>
      </c>
    </row>
    <row r="462" spans="1:6" x14ac:dyDescent="0.25">
      <c r="A462" s="16" t="s">
        <v>184</v>
      </c>
      <c r="B462" s="16" t="s">
        <v>234</v>
      </c>
      <c r="C462" s="16" t="s">
        <v>187</v>
      </c>
      <c r="D462" s="16" t="s">
        <v>189</v>
      </c>
      <c r="E462" s="16">
        <v>0.20938512304910703</v>
      </c>
      <c r="F462" s="16">
        <v>8</v>
      </c>
    </row>
    <row r="463" spans="1:6" x14ac:dyDescent="0.25">
      <c r="A463" s="16" t="s">
        <v>184</v>
      </c>
      <c r="B463" s="16" t="s">
        <v>234</v>
      </c>
      <c r="C463" s="16" t="s">
        <v>187</v>
      </c>
      <c r="D463" s="16" t="s">
        <v>189</v>
      </c>
      <c r="E463" s="16">
        <v>2.8118871072915459</v>
      </c>
      <c r="F463" s="16">
        <v>82</v>
      </c>
    </row>
    <row r="464" spans="1:6" x14ac:dyDescent="0.25">
      <c r="A464" s="16" t="s">
        <v>184</v>
      </c>
      <c r="B464" s="16" t="s">
        <v>234</v>
      </c>
      <c r="C464" s="16" t="s">
        <v>192</v>
      </c>
      <c r="D464" s="16" t="s">
        <v>189</v>
      </c>
      <c r="E464" s="16">
        <v>1.0583573106027353</v>
      </c>
      <c r="F464" s="16">
        <v>42</v>
      </c>
    </row>
    <row r="465" spans="1:6" x14ac:dyDescent="0.25">
      <c r="A465" s="16" t="s">
        <v>184</v>
      </c>
      <c r="B465" s="16" t="s">
        <v>234</v>
      </c>
      <c r="C465" s="16" t="s">
        <v>192</v>
      </c>
      <c r="D465" s="16" t="s">
        <v>189</v>
      </c>
      <c r="E465" s="16">
        <v>5.2699919326298771E-2</v>
      </c>
      <c r="F465" s="16">
        <v>3</v>
      </c>
    </row>
    <row r="466" spans="1:6" x14ac:dyDescent="0.25">
      <c r="A466" s="16" t="s">
        <v>184</v>
      </c>
      <c r="B466" s="16" t="s">
        <v>234</v>
      </c>
      <c r="C466" s="16" t="s">
        <v>192</v>
      </c>
      <c r="D466" s="16" t="s">
        <v>189</v>
      </c>
      <c r="E466" s="16">
        <v>0.2184022448754305</v>
      </c>
      <c r="F466" s="16">
        <v>14</v>
      </c>
    </row>
    <row r="467" spans="1:6" x14ac:dyDescent="0.25">
      <c r="A467" s="16" t="s">
        <v>184</v>
      </c>
      <c r="B467" s="16" t="s">
        <v>235</v>
      </c>
      <c r="C467" s="16" t="s">
        <v>187</v>
      </c>
      <c r="D467" s="16" t="s">
        <v>190</v>
      </c>
      <c r="E467" s="16">
        <v>21.883145225527649</v>
      </c>
      <c r="F467" s="16">
        <v>500</v>
      </c>
    </row>
    <row r="468" spans="1:6" x14ac:dyDescent="0.25">
      <c r="A468" s="16" t="s">
        <v>184</v>
      </c>
      <c r="B468" s="16" t="s">
        <v>235</v>
      </c>
      <c r="C468" s="16" t="s">
        <v>187</v>
      </c>
      <c r="D468" s="16" t="s">
        <v>189</v>
      </c>
      <c r="E468" s="16">
        <v>2.8028032365932503</v>
      </c>
      <c r="F468" s="16">
        <v>72</v>
      </c>
    </row>
    <row r="469" spans="1:6" x14ac:dyDescent="0.25">
      <c r="A469" s="16" t="s">
        <v>184</v>
      </c>
      <c r="B469" s="16" t="s">
        <v>235</v>
      </c>
      <c r="C469" s="16" t="s">
        <v>187</v>
      </c>
      <c r="D469" s="16" t="s">
        <v>190</v>
      </c>
      <c r="E469" s="16">
        <v>0.16921716938023806</v>
      </c>
      <c r="F469" s="16">
        <v>3</v>
      </c>
    </row>
    <row r="470" spans="1:6" x14ac:dyDescent="0.25">
      <c r="A470" s="16" t="s">
        <v>184</v>
      </c>
      <c r="B470" s="16" t="s">
        <v>235</v>
      </c>
      <c r="C470" s="16" t="s">
        <v>187</v>
      </c>
      <c r="D470" s="16" t="s">
        <v>190</v>
      </c>
      <c r="E470" s="16">
        <v>0.13559223092699382</v>
      </c>
      <c r="F470" s="16">
        <v>4</v>
      </c>
    </row>
    <row r="471" spans="1:6" x14ac:dyDescent="0.25">
      <c r="A471" s="16" t="s">
        <v>184</v>
      </c>
      <c r="B471" s="16" t="s">
        <v>235</v>
      </c>
      <c r="C471" s="16" t="s">
        <v>187</v>
      </c>
      <c r="D471" s="16" t="s">
        <v>189</v>
      </c>
      <c r="E471" s="16">
        <v>65.355298734665112</v>
      </c>
      <c r="F471" s="16">
        <v>1666</v>
      </c>
    </row>
    <row r="472" spans="1:6" x14ac:dyDescent="0.25">
      <c r="A472" s="16" t="s">
        <v>184</v>
      </c>
      <c r="B472" s="16" t="s">
        <v>235</v>
      </c>
      <c r="C472" s="16" t="s">
        <v>187</v>
      </c>
      <c r="D472" s="16" t="s">
        <v>190</v>
      </c>
      <c r="E472" s="16">
        <v>0.34613415880483844</v>
      </c>
      <c r="F472" s="16">
        <v>8</v>
      </c>
    </row>
    <row r="473" spans="1:6" x14ac:dyDescent="0.25">
      <c r="A473" s="16" t="s">
        <v>184</v>
      </c>
      <c r="B473" s="16" t="s">
        <v>235</v>
      </c>
      <c r="C473" s="16" t="s">
        <v>187</v>
      </c>
      <c r="D473" s="16" t="s">
        <v>190</v>
      </c>
      <c r="E473" s="16">
        <v>0.27214694078189139</v>
      </c>
      <c r="F473" s="16">
        <v>6</v>
      </c>
    </row>
    <row r="474" spans="1:6" x14ac:dyDescent="0.25">
      <c r="A474" s="16" t="s">
        <v>184</v>
      </c>
      <c r="B474" s="16" t="s">
        <v>235</v>
      </c>
      <c r="C474" s="16" t="s">
        <v>187</v>
      </c>
      <c r="D474" s="16" t="s">
        <v>190</v>
      </c>
      <c r="E474" s="16">
        <v>15.641221221116169</v>
      </c>
      <c r="F474" s="16">
        <v>413</v>
      </c>
    </row>
    <row r="475" spans="1:6" x14ac:dyDescent="0.25">
      <c r="A475" s="16" t="s">
        <v>184</v>
      </c>
      <c r="B475" s="16" t="s">
        <v>235</v>
      </c>
      <c r="C475" s="16" t="s">
        <v>187</v>
      </c>
      <c r="D475" s="16" t="s">
        <v>189</v>
      </c>
      <c r="E475" s="16">
        <v>2.0978265488302146</v>
      </c>
      <c r="F475" s="16">
        <v>64</v>
      </c>
    </row>
    <row r="476" spans="1:6" x14ac:dyDescent="0.25">
      <c r="A476" s="16" t="s">
        <v>184</v>
      </c>
      <c r="B476" s="16" t="s">
        <v>235</v>
      </c>
      <c r="C476" s="16" t="s">
        <v>187</v>
      </c>
      <c r="D476" s="16" t="s">
        <v>190</v>
      </c>
      <c r="E476" s="16">
        <v>0.36921990397660354</v>
      </c>
      <c r="F476" s="16">
        <v>6</v>
      </c>
    </row>
    <row r="477" spans="1:6" x14ac:dyDescent="0.25">
      <c r="A477" s="16" t="s">
        <v>184</v>
      </c>
      <c r="B477" s="16" t="s">
        <v>235</v>
      </c>
      <c r="C477" s="16" t="s">
        <v>187</v>
      </c>
      <c r="D477" s="16" t="s">
        <v>190</v>
      </c>
      <c r="E477" s="16">
        <v>8.9196472159437046E-2</v>
      </c>
      <c r="F477" s="16">
        <v>3</v>
      </c>
    </row>
    <row r="478" spans="1:6" x14ac:dyDescent="0.25">
      <c r="A478" s="16" t="s">
        <v>184</v>
      </c>
      <c r="B478" s="16" t="s">
        <v>235</v>
      </c>
      <c r="C478" s="16" t="s">
        <v>187</v>
      </c>
      <c r="D478" s="16" t="s">
        <v>190</v>
      </c>
      <c r="E478" s="16">
        <v>0.1528972368901354</v>
      </c>
      <c r="F478" s="16">
        <v>3</v>
      </c>
    </row>
    <row r="479" spans="1:6" x14ac:dyDescent="0.25">
      <c r="A479" s="16" t="s">
        <v>184</v>
      </c>
      <c r="B479" s="16" t="s">
        <v>235</v>
      </c>
      <c r="C479" s="16" t="s">
        <v>187</v>
      </c>
      <c r="D479" s="16" t="s">
        <v>189</v>
      </c>
      <c r="E479" s="16">
        <v>50.851220420406953</v>
      </c>
      <c r="F479" s="16">
        <v>1477</v>
      </c>
    </row>
    <row r="480" spans="1:6" x14ac:dyDescent="0.25">
      <c r="A480" s="16" t="s">
        <v>184</v>
      </c>
      <c r="B480" s="16" t="s">
        <v>235</v>
      </c>
      <c r="C480" s="16" t="s">
        <v>187</v>
      </c>
      <c r="D480" s="16" t="s">
        <v>190</v>
      </c>
      <c r="E480" s="16">
        <v>9.3585135787554827E-2</v>
      </c>
      <c r="F480" s="16">
        <v>1</v>
      </c>
    </row>
    <row r="481" spans="1:6" x14ac:dyDescent="0.25">
      <c r="A481" s="16" t="s">
        <v>184</v>
      </c>
      <c r="B481" s="16" t="s">
        <v>235</v>
      </c>
      <c r="C481" s="16" t="s">
        <v>187</v>
      </c>
      <c r="D481" s="16" t="s">
        <v>190</v>
      </c>
      <c r="E481" s="16">
        <v>1.7959797315152155</v>
      </c>
      <c r="F481" s="16">
        <v>51</v>
      </c>
    </row>
    <row r="482" spans="1:6" x14ac:dyDescent="0.25">
      <c r="A482" s="16" t="s">
        <v>184</v>
      </c>
      <c r="B482" s="16" t="s">
        <v>235</v>
      </c>
      <c r="C482" s="16" t="s">
        <v>192</v>
      </c>
      <c r="D482" s="16" t="s">
        <v>189</v>
      </c>
      <c r="E482" s="16">
        <v>64.408595515940789</v>
      </c>
      <c r="F482" s="16">
        <v>1945</v>
      </c>
    </row>
    <row r="483" spans="1:6" x14ac:dyDescent="0.25">
      <c r="A483" s="16" t="s">
        <v>184</v>
      </c>
      <c r="B483" s="16" t="s">
        <v>235</v>
      </c>
      <c r="C483" s="16" t="s">
        <v>192</v>
      </c>
      <c r="D483" s="16" t="s">
        <v>189</v>
      </c>
      <c r="E483" s="16">
        <v>6.0007368786914629E-2</v>
      </c>
      <c r="F483" s="16">
        <v>2</v>
      </c>
    </row>
    <row r="484" spans="1:6" x14ac:dyDescent="0.25">
      <c r="A484" s="16" t="s">
        <v>184</v>
      </c>
      <c r="B484" s="16" t="s">
        <v>235</v>
      </c>
      <c r="C484" s="16" t="s">
        <v>192</v>
      </c>
      <c r="D484" s="16" t="s">
        <v>190</v>
      </c>
      <c r="E484" s="16">
        <v>0.29625023975407982</v>
      </c>
      <c r="F484" s="16">
        <v>9</v>
      </c>
    </row>
    <row r="485" spans="1:6" x14ac:dyDescent="0.25">
      <c r="A485" s="16" t="s">
        <v>184</v>
      </c>
      <c r="B485" s="16" t="s">
        <v>235</v>
      </c>
      <c r="C485" s="16" t="s">
        <v>192</v>
      </c>
      <c r="D485" s="16" t="s">
        <v>189</v>
      </c>
      <c r="E485" s="16">
        <v>0.45683516825362458</v>
      </c>
      <c r="F485" s="16">
        <v>16</v>
      </c>
    </row>
    <row r="486" spans="1:6" x14ac:dyDescent="0.25">
      <c r="A486" s="16" t="s">
        <v>184</v>
      </c>
      <c r="B486" s="16" t="s">
        <v>235</v>
      </c>
      <c r="C486" s="16" t="s">
        <v>187</v>
      </c>
      <c r="D486" s="16" t="s">
        <v>190</v>
      </c>
      <c r="E486" s="16">
        <v>4.2921983313158547</v>
      </c>
      <c r="F486" s="16">
        <v>113</v>
      </c>
    </row>
    <row r="487" spans="1:6" x14ac:dyDescent="0.25">
      <c r="A487" s="16" t="s">
        <v>184</v>
      </c>
      <c r="B487" s="16" t="s">
        <v>235</v>
      </c>
      <c r="C487" s="16" t="s">
        <v>187</v>
      </c>
      <c r="D487" s="16" t="s">
        <v>189</v>
      </c>
      <c r="E487" s="16">
        <v>1.380565782233975</v>
      </c>
      <c r="F487" s="16">
        <v>35</v>
      </c>
    </row>
    <row r="488" spans="1:6" x14ac:dyDescent="0.25">
      <c r="A488" s="16" t="s">
        <v>184</v>
      </c>
      <c r="B488" s="16" t="s">
        <v>235</v>
      </c>
      <c r="C488" s="16" t="s">
        <v>187</v>
      </c>
      <c r="D488" s="16" t="s">
        <v>190</v>
      </c>
      <c r="E488" s="16">
        <v>3.5879496065079258E-2</v>
      </c>
      <c r="F488" s="16">
        <v>1</v>
      </c>
    </row>
    <row r="489" spans="1:6" x14ac:dyDescent="0.25">
      <c r="A489" s="16" t="s">
        <v>184</v>
      </c>
      <c r="B489" s="16" t="s">
        <v>235</v>
      </c>
      <c r="C489" s="16" t="s">
        <v>187</v>
      </c>
      <c r="D489" s="16" t="s">
        <v>190</v>
      </c>
      <c r="E489" s="16">
        <v>6.8419312276270294E-2</v>
      </c>
      <c r="F489" s="16">
        <v>2</v>
      </c>
    </row>
    <row r="490" spans="1:6" x14ac:dyDescent="0.25">
      <c r="A490" s="16" t="s">
        <v>184</v>
      </c>
      <c r="B490" s="16" t="s">
        <v>235</v>
      </c>
      <c r="C490" s="16" t="s">
        <v>187</v>
      </c>
      <c r="D490" s="16" t="s">
        <v>190</v>
      </c>
      <c r="E490" s="16">
        <v>3.5739985565113673E-2</v>
      </c>
      <c r="F490" s="16">
        <v>1</v>
      </c>
    </row>
    <row r="491" spans="1:6" x14ac:dyDescent="0.25">
      <c r="A491" s="16" t="s">
        <v>184</v>
      </c>
      <c r="B491" s="16" t="s">
        <v>235</v>
      </c>
      <c r="C491" s="16" t="s">
        <v>187</v>
      </c>
      <c r="D491" s="16" t="s">
        <v>189</v>
      </c>
      <c r="E491" s="16">
        <v>27.437482300402564</v>
      </c>
      <c r="F491" s="16">
        <v>695</v>
      </c>
    </row>
    <row r="492" spans="1:6" x14ac:dyDescent="0.25">
      <c r="A492" s="16" t="s">
        <v>184</v>
      </c>
      <c r="B492" s="16" t="s">
        <v>235</v>
      </c>
      <c r="C492" s="16" t="s">
        <v>187</v>
      </c>
      <c r="D492" s="16" t="s">
        <v>190</v>
      </c>
      <c r="E492" s="16">
        <v>3.4053090709755651E-2</v>
      </c>
      <c r="F492" s="16">
        <v>1</v>
      </c>
    </row>
    <row r="493" spans="1:6" x14ac:dyDescent="0.25">
      <c r="A493" s="16" t="s">
        <v>184</v>
      </c>
      <c r="B493" s="16" t="s">
        <v>235</v>
      </c>
      <c r="C493" s="16" t="s">
        <v>192</v>
      </c>
      <c r="D493" s="16" t="s">
        <v>189</v>
      </c>
      <c r="E493" s="16">
        <v>19.587210372021573</v>
      </c>
      <c r="F493" s="16">
        <v>986</v>
      </c>
    </row>
    <row r="494" spans="1:6" x14ac:dyDescent="0.25">
      <c r="A494" s="16" t="s">
        <v>184</v>
      </c>
      <c r="B494" s="16" t="s">
        <v>236</v>
      </c>
      <c r="C494" s="16" t="s">
        <v>187</v>
      </c>
      <c r="D494" s="16" t="s">
        <v>189</v>
      </c>
      <c r="E494" s="16">
        <v>4.0351879995151455E-2</v>
      </c>
      <c r="F494" s="16">
        <v>1</v>
      </c>
    </row>
    <row r="495" spans="1:6" x14ac:dyDescent="0.25">
      <c r="A495" s="16" t="s">
        <v>184</v>
      </c>
      <c r="B495" s="16" t="s">
        <v>236</v>
      </c>
      <c r="C495" s="16" t="s">
        <v>187</v>
      </c>
      <c r="D495" s="16" t="s">
        <v>190</v>
      </c>
      <c r="E495" s="16">
        <v>9.8876161563722753E-2</v>
      </c>
      <c r="F495" s="16">
        <v>2</v>
      </c>
    </row>
    <row r="496" spans="1:6" x14ac:dyDescent="0.25">
      <c r="A496" s="16" t="s">
        <v>184</v>
      </c>
      <c r="B496" s="16" t="s">
        <v>236</v>
      </c>
      <c r="C496" s="16" t="s">
        <v>187</v>
      </c>
      <c r="D496" s="16" t="s">
        <v>190</v>
      </c>
      <c r="E496" s="16">
        <v>2.0725128724035562</v>
      </c>
      <c r="F496" s="16">
        <v>35</v>
      </c>
    </row>
    <row r="497" spans="1:6" x14ac:dyDescent="0.25">
      <c r="A497" s="16" t="s">
        <v>184</v>
      </c>
      <c r="B497" s="16" t="s">
        <v>236</v>
      </c>
      <c r="C497" s="16" t="s">
        <v>187</v>
      </c>
      <c r="D497" s="16" t="s">
        <v>190</v>
      </c>
      <c r="E497" s="16">
        <v>3.2076912011690849E-2</v>
      </c>
      <c r="F497" s="16">
        <v>1</v>
      </c>
    </row>
    <row r="498" spans="1:6" x14ac:dyDescent="0.25">
      <c r="A498" s="16" t="s">
        <v>184</v>
      </c>
      <c r="B498" s="16" t="s">
        <v>236</v>
      </c>
      <c r="C498" s="16" t="s">
        <v>187</v>
      </c>
      <c r="D498" s="16" t="s">
        <v>189</v>
      </c>
      <c r="E498" s="16">
        <v>4.4690149545270431E-2</v>
      </c>
      <c r="F498" s="16">
        <v>1</v>
      </c>
    </row>
    <row r="499" spans="1:6" x14ac:dyDescent="0.25">
      <c r="A499" s="16" t="s">
        <v>184</v>
      </c>
      <c r="B499" s="16" t="s">
        <v>236</v>
      </c>
      <c r="C499" s="16" t="s">
        <v>187</v>
      </c>
      <c r="D499" s="16" t="s">
        <v>190</v>
      </c>
      <c r="E499" s="16">
        <v>0.96301233158914412</v>
      </c>
      <c r="F499" s="16">
        <v>14</v>
      </c>
    </row>
    <row r="500" spans="1:6" x14ac:dyDescent="0.25">
      <c r="A500" s="16" t="s">
        <v>184</v>
      </c>
      <c r="B500" s="16" t="s">
        <v>236</v>
      </c>
      <c r="C500" s="16" t="s">
        <v>187</v>
      </c>
      <c r="D500" s="16" t="s">
        <v>190</v>
      </c>
      <c r="E500" s="16">
        <v>0.1008397168125633</v>
      </c>
      <c r="F500" s="16">
        <v>1</v>
      </c>
    </row>
    <row r="501" spans="1:6" x14ac:dyDescent="0.25">
      <c r="A501" s="16" t="s">
        <v>184</v>
      </c>
      <c r="B501" s="16" t="s">
        <v>236</v>
      </c>
      <c r="C501" s="16" t="s">
        <v>187</v>
      </c>
      <c r="D501" s="16" t="s">
        <v>190</v>
      </c>
      <c r="E501" s="16">
        <v>0.29433256586521134</v>
      </c>
      <c r="F501" s="16">
        <v>3</v>
      </c>
    </row>
    <row r="502" spans="1:6" x14ac:dyDescent="0.25">
      <c r="A502" s="16" t="s">
        <v>184</v>
      </c>
      <c r="B502" s="16" t="s">
        <v>236</v>
      </c>
      <c r="C502" s="16" t="s">
        <v>187</v>
      </c>
      <c r="D502" s="16" t="s">
        <v>190</v>
      </c>
      <c r="E502" s="16">
        <v>38.287132056159187</v>
      </c>
      <c r="F502" s="16">
        <v>848</v>
      </c>
    </row>
    <row r="503" spans="1:6" x14ac:dyDescent="0.25">
      <c r="A503" s="16" t="s">
        <v>184</v>
      </c>
      <c r="B503" s="16" t="s">
        <v>236</v>
      </c>
      <c r="C503" s="16" t="s">
        <v>187</v>
      </c>
      <c r="D503" s="16" t="s">
        <v>189</v>
      </c>
      <c r="E503" s="16">
        <v>26.824811062673412</v>
      </c>
      <c r="F503" s="16">
        <v>588</v>
      </c>
    </row>
    <row r="504" spans="1:6" x14ac:dyDescent="0.25">
      <c r="A504" s="16" t="s">
        <v>184</v>
      </c>
      <c r="B504" s="16" t="s">
        <v>236</v>
      </c>
      <c r="C504" s="16" t="s">
        <v>187</v>
      </c>
      <c r="D504" s="16" t="s">
        <v>190</v>
      </c>
      <c r="E504" s="16">
        <v>6.9985645728342165</v>
      </c>
      <c r="F504" s="16">
        <v>111</v>
      </c>
    </row>
    <row r="505" spans="1:6" x14ac:dyDescent="0.25">
      <c r="A505" s="16" t="s">
        <v>184</v>
      </c>
      <c r="B505" s="16" t="s">
        <v>236</v>
      </c>
      <c r="C505" s="16" t="s">
        <v>187</v>
      </c>
      <c r="D505" s="16" t="s">
        <v>190</v>
      </c>
      <c r="E505" s="16">
        <v>0.91653543393571035</v>
      </c>
      <c r="F505" s="16">
        <v>16</v>
      </c>
    </row>
    <row r="506" spans="1:6" x14ac:dyDescent="0.25">
      <c r="A506" s="16" t="s">
        <v>184</v>
      </c>
      <c r="B506" s="16" t="s">
        <v>236</v>
      </c>
      <c r="C506" s="16" t="s">
        <v>187</v>
      </c>
      <c r="D506" s="16" t="s">
        <v>190</v>
      </c>
      <c r="E506" s="16">
        <v>55.736131221554963</v>
      </c>
      <c r="F506" s="16">
        <v>883</v>
      </c>
    </row>
    <row r="507" spans="1:6" x14ac:dyDescent="0.25">
      <c r="A507" s="16" t="s">
        <v>184</v>
      </c>
      <c r="B507" s="16" t="s">
        <v>236</v>
      </c>
      <c r="C507" s="16" t="s">
        <v>187</v>
      </c>
      <c r="D507" s="16" t="s">
        <v>190</v>
      </c>
      <c r="E507" s="16">
        <v>3.327954888347799</v>
      </c>
      <c r="F507" s="16">
        <v>71</v>
      </c>
    </row>
    <row r="508" spans="1:6" x14ac:dyDescent="0.25">
      <c r="A508" s="16" t="s">
        <v>184</v>
      </c>
      <c r="B508" s="16" t="s">
        <v>236</v>
      </c>
      <c r="C508" s="16" t="s">
        <v>187</v>
      </c>
      <c r="D508" s="16" t="s">
        <v>189</v>
      </c>
      <c r="E508" s="16">
        <v>60.821065823677891</v>
      </c>
      <c r="F508" s="16">
        <v>1430</v>
      </c>
    </row>
    <row r="509" spans="1:6" x14ac:dyDescent="0.25">
      <c r="A509" s="16" t="s">
        <v>184</v>
      </c>
      <c r="B509" s="16" t="s">
        <v>236</v>
      </c>
      <c r="C509" s="16" t="s">
        <v>187</v>
      </c>
      <c r="D509" s="16" t="s">
        <v>190</v>
      </c>
      <c r="E509" s="16">
        <v>0.31792899779695971</v>
      </c>
      <c r="F509" s="16">
        <v>5</v>
      </c>
    </row>
    <row r="510" spans="1:6" x14ac:dyDescent="0.25">
      <c r="A510" s="16" t="s">
        <v>184</v>
      </c>
      <c r="B510" s="16" t="s">
        <v>236</v>
      </c>
      <c r="C510" s="16" t="s">
        <v>187</v>
      </c>
      <c r="D510" s="16" t="s">
        <v>190</v>
      </c>
      <c r="E510" s="16">
        <v>0.4511918208425908</v>
      </c>
      <c r="F510" s="16">
        <v>9</v>
      </c>
    </row>
    <row r="511" spans="1:6" x14ac:dyDescent="0.25">
      <c r="A511" s="16" t="s">
        <v>184</v>
      </c>
      <c r="B511" s="16" t="s">
        <v>236</v>
      </c>
      <c r="C511" s="16" t="s">
        <v>187</v>
      </c>
      <c r="D511" s="16" t="s">
        <v>190</v>
      </c>
      <c r="E511" s="16">
        <v>37.537702833137971</v>
      </c>
      <c r="F511" s="16">
        <v>611</v>
      </c>
    </row>
    <row r="512" spans="1:6" x14ac:dyDescent="0.25">
      <c r="A512" s="16" t="s">
        <v>184</v>
      </c>
      <c r="B512" s="16" t="s">
        <v>236</v>
      </c>
      <c r="C512" s="16" t="s">
        <v>187</v>
      </c>
      <c r="D512" s="16" t="s">
        <v>190</v>
      </c>
      <c r="E512" s="16">
        <v>2.1327319126148896</v>
      </c>
      <c r="F512" s="16">
        <v>38</v>
      </c>
    </row>
    <row r="513" spans="1:6" x14ac:dyDescent="0.25">
      <c r="A513" s="16" t="s">
        <v>184</v>
      </c>
      <c r="B513" s="16" t="s">
        <v>236</v>
      </c>
      <c r="C513" s="16" t="s">
        <v>187</v>
      </c>
      <c r="D513" s="16" t="s">
        <v>189</v>
      </c>
      <c r="E513" s="16">
        <v>0.33788300524505627</v>
      </c>
      <c r="F513" s="16">
        <v>10</v>
      </c>
    </row>
    <row r="514" spans="1:6" x14ac:dyDescent="0.25">
      <c r="A514" s="16" t="s">
        <v>184</v>
      </c>
      <c r="B514" s="16" t="s">
        <v>236</v>
      </c>
      <c r="C514" s="16" t="s">
        <v>187</v>
      </c>
      <c r="D514" s="16" t="s">
        <v>190</v>
      </c>
      <c r="E514" s="16">
        <v>3.6467334835910696</v>
      </c>
      <c r="F514" s="16">
        <v>55</v>
      </c>
    </row>
    <row r="515" spans="1:6" x14ac:dyDescent="0.25">
      <c r="A515" s="16" t="s">
        <v>184</v>
      </c>
      <c r="B515" s="16" t="s">
        <v>236</v>
      </c>
      <c r="C515" s="16" t="s">
        <v>187</v>
      </c>
      <c r="D515" s="16" t="s">
        <v>190</v>
      </c>
      <c r="E515" s="16">
        <v>7.0725283566684505E-2</v>
      </c>
      <c r="F515" s="16">
        <v>1</v>
      </c>
    </row>
    <row r="516" spans="1:6" x14ac:dyDescent="0.25">
      <c r="A516" s="16" t="s">
        <v>184</v>
      </c>
      <c r="B516" s="16" t="s">
        <v>236</v>
      </c>
      <c r="C516" s="16" t="s">
        <v>187</v>
      </c>
      <c r="D516" s="16" t="s">
        <v>190</v>
      </c>
      <c r="E516" s="16">
        <v>3.9795276387520442</v>
      </c>
      <c r="F516" s="16">
        <v>66</v>
      </c>
    </row>
    <row r="517" spans="1:6" x14ac:dyDescent="0.25">
      <c r="A517" s="16" t="s">
        <v>184</v>
      </c>
      <c r="B517" s="16" t="s">
        <v>236</v>
      </c>
      <c r="C517" s="16" t="s">
        <v>187</v>
      </c>
      <c r="D517" s="16" t="s">
        <v>190</v>
      </c>
      <c r="E517" s="16">
        <v>1.5114123448444663E-2</v>
      </c>
      <c r="F517" s="16">
        <v>1</v>
      </c>
    </row>
    <row r="518" spans="1:6" x14ac:dyDescent="0.25">
      <c r="A518" s="16" t="s">
        <v>184</v>
      </c>
      <c r="B518" s="16" t="s">
        <v>236</v>
      </c>
      <c r="C518" s="16" t="s">
        <v>187</v>
      </c>
      <c r="D518" s="16" t="s">
        <v>189</v>
      </c>
      <c r="E518" s="16">
        <v>6.3181063152810329E-2</v>
      </c>
      <c r="F518" s="16">
        <v>2</v>
      </c>
    </row>
    <row r="519" spans="1:6" x14ac:dyDescent="0.25">
      <c r="A519" s="16" t="s">
        <v>184</v>
      </c>
      <c r="B519" s="16" t="s">
        <v>236</v>
      </c>
      <c r="C519" s="16" t="s">
        <v>187</v>
      </c>
      <c r="D519" s="16" t="s">
        <v>190</v>
      </c>
      <c r="E519" s="16">
        <v>0.1140573829192239</v>
      </c>
      <c r="F519" s="16">
        <v>2</v>
      </c>
    </row>
    <row r="520" spans="1:6" x14ac:dyDescent="0.25">
      <c r="A520" s="16" t="s">
        <v>184</v>
      </c>
      <c r="B520" s="16" t="s">
        <v>236</v>
      </c>
      <c r="C520" s="16" t="s">
        <v>187</v>
      </c>
      <c r="D520" s="16" t="s">
        <v>190</v>
      </c>
      <c r="E520" s="16">
        <v>7.9915065930175597</v>
      </c>
      <c r="F520" s="16">
        <v>208</v>
      </c>
    </row>
    <row r="521" spans="1:6" x14ac:dyDescent="0.25">
      <c r="A521" s="16" t="s">
        <v>184</v>
      </c>
      <c r="B521" s="16" t="s">
        <v>236</v>
      </c>
      <c r="C521" s="16" t="s">
        <v>187</v>
      </c>
      <c r="D521" s="16" t="s">
        <v>189</v>
      </c>
      <c r="E521" s="16">
        <v>9.0591802460684541</v>
      </c>
      <c r="F521" s="16">
        <v>241</v>
      </c>
    </row>
    <row r="522" spans="1:6" x14ac:dyDescent="0.25">
      <c r="A522" s="16" t="s">
        <v>184</v>
      </c>
      <c r="B522" s="16" t="s">
        <v>236</v>
      </c>
      <c r="C522" s="16" t="s">
        <v>187</v>
      </c>
      <c r="D522" s="16" t="s">
        <v>190</v>
      </c>
      <c r="E522" s="16">
        <v>0.97729392466810072</v>
      </c>
      <c r="F522" s="16">
        <v>15</v>
      </c>
    </row>
    <row r="523" spans="1:6" x14ac:dyDescent="0.25">
      <c r="A523" s="16" t="s">
        <v>184</v>
      </c>
      <c r="B523" s="16" t="s">
        <v>236</v>
      </c>
      <c r="C523" s="16" t="s">
        <v>187</v>
      </c>
      <c r="D523" s="16" t="s">
        <v>190</v>
      </c>
      <c r="E523" s="16">
        <v>0.17408585064708471</v>
      </c>
      <c r="F523" s="16">
        <v>4</v>
      </c>
    </row>
    <row r="524" spans="1:6" x14ac:dyDescent="0.25">
      <c r="A524" s="16" t="s">
        <v>184</v>
      </c>
      <c r="B524" s="16" t="s">
        <v>236</v>
      </c>
      <c r="C524" s="16" t="s">
        <v>187</v>
      </c>
      <c r="D524" s="16" t="s">
        <v>190</v>
      </c>
      <c r="E524" s="16">
        <v>11.966916536254731</v>
      </c>
      <c r="F524" s="16">
        <v>224</v>
      </c>
    </row>
    <row r="525" spans="1:6" x14ac:dyDescent="0.25">
      <c r="A525" s="16" t="s">
        <v>184</v>
      </c>
      <c r="B525" s="16" t="s">
        <v>236</v>
      </c>
      <c r="C525" s="16" t="s">
        <v>187</v>
      </c>
      <c r="D525" s="16" t="s">
        <v>190</v>
      </c>
      <c r="E525" s="16">
        <v>1.8337884788582479</v>
      </c>
      <c r="F525" s="16">
        <v>43</v>
      </c>
    </row>
    <row r="526" spans="1:6" x14ac:dyDescent="0.25">
      <c r="A526" s="16" t="s">
        <v>184</v>
      </c>
      <c r="B526" s="16" t="s">
        <v>236</v>
      </c>
      <c r="C526" s="16" t="s">
        <v>187</v>
      </c>
      <c r="D526" s="16" t="s">
        <v>189</v>
      </c>
      <c r="E526" s="16">
        <v>33.306717984039508</v>
      </c>
      <c r="F526" s="16">
        <v>914</v>
      </c>
    </row>
    <row r="527" spans="1:6" x14ac:dyDescent="0.25">
      <c r="A527" s="16" t="s">
        <v>184</v>
      </c>
      <c r="B527" s="16" t="s">
        <v>236</v>
      </c>
      <c r="C527" s="16" t="s">
        <v>187</v>
      </c>
      <c r="D527" s="16" t="s">
        <v>190</v>
      </c>
      <c r="E527" s="16">
        <v>13.898990069823245</v>
      </c>
      <c r="F527" s="16">
        <v>270</v>
      </c>
    </row>
    <row r="528" spans="1:6" x14ac:dyDescent="0.25">
      <c r="A528" s="16" t="s">
        <v>184</v>
      </c>
      <c r="B528" s="16" t="s">
        <v>236</v>
      </c>
      <c r="C528" s="16" t="s">
        <v>187</v>
      </c>
      <c r="D528" s="16" t="s">
        <v>190</v>
      </c>
      <c r="E528" s="16">
        <v>0.3920997314334751</v>
      </c>
      <c r="F528" s="16">
        <v>9</v>
      </c>
    </row>
    <row r="529" spans="1:6" x14ac:dyDescent="0.25">
      <c r="A529" s="16" t="s">
        <v>184</v>
      </c>
      <c r="B529" s="16" t="s">
        <v>236</v>
      </c>
      <c r="C529" s="16" t="s">
        <v>187</v>
      </c>
      <c r="D529" s="16" t="s">
        <v>189</v>
      </c>
      <c r="E529" s="16">
        <v>0.18635814917729607</v>
      </c>
      <c r="F529" s="16">
        <v>5</v>
      </c>
    </row>
    <row r="530" spans="1:6" x14ac:dyDescent="0.25">
      <c r="A530" s="16" t="s">
        <v>184</v>
      </c>
      <c r="B530" s="16" t="s">
        <v>236</v>
      </c>
      <c r="C530" s="16" t="s">
        <v>187</v>
      </c>
      <c r="D530" s="16" t="s">
        <v>190</v>
      </c>
      <c r="E530" s="16">
        <v>0.550939814950546</v>
      </c>
      <c r="F530" s="16">
        <v>15</v>
      </c>
    </row>
    <row r="531" spans="1:6" x14ac:dyDescent="0.25">
      <c r="A531" s="16" t="s">
        <v>184</v>
      </c>
      <c r="B531" s="16" t="s">
        <v>236</v>
      </c>
      <c r="C531" s="16" t="s">
        <v>187</v>
      </c>
      <c r="D531" s="16" t="s">
        <v>190</v>
      </c>
      <c r="E531" s="16">
        <v>0.33141756241733289</v>
      </c>
      <c r="F531" s="16">
        <v>7</v>
      </c>
    </row>
    <row r="532" spans="1:6" x14ac:dyDescent="0.25">
      <c r="A532" s="16" t="s">
        <v>184</v>
      </c>
      <c r="B532" s="16" t="s">
        <v>236</v>
      </c>
      <c r="C532" s="16" t="s">
        <v>187</v>
      </c>
      <c r="D532" s="16" t="s">
        <v>190</v>
      </c>
      <c r="E532" s="16">
        <v>0.49445318862083915</v>
      </c>
      <c r="F532" s="16">
        <v>7</v>
      </c>
    </row>
    <row r="533" spans="1:6" x14ac:dyDescent="0.25">
      <c r="A533" s="16" t="s">
        <v>184</v>
      </c>
      <c r="B533" s="16" t="s">
        <v>236</v>
      </c>
      <c r="C533" s="16" t="s">
        <v>187</v>
      </c>
      <c r="D533" s="16" t="s">
        <v>190</v>
      </c>
      <c r="E533" s="16">
        <v>0.12034465201763972</v>
      </c>
      <c r="F533" s="16">
        <v>2</v>
      </c>
    </row>
    <row r="534" spans="1:6" x14ac:dyDescent="0.25">
      <c r="A534" s="16" t="s">
        <v>184</v>
      </c>
      <c r="B534" s="16" t="s">
        <v>236</v>
      </c>
      <c r="C534" s="16" t="s">
        <v>187</v>
      </c>
      <c r="D534" s="16" t="s">
        <v>189</v>
      </c>
      <c r="E534" s="16">
        <v>3.0075276881741029E-2</v>
      </c>
      <c r="F534" s="16">
        <v>1</v>
      </c>
    </row>
    <row r="535" spans="1:6" x14ac:dyDescent="0.25">
      <c r="A535" s="16" t="s">
        <v>184</v>
      </c>
      <c r="B535" s="16" t="s">
        <v>236</v>
      </c>
      <c r="C535" s="16" t="s">
        <v>192</v>
      </c>
      <c r="D535" s="16" t="s">
        <v>189</v>
      </c>
      <c r="E535" s="16">
        <v>101.63272600531529</v>
      </c>
      <c r="F535" s="16">
        <v>2515</v>
      </c>
    </row>
    <row r="536" spans="1:6" x14ac:dyDescent="0.25">
      <c r="A536" s="16" t="s">
        <v>184</v>
      </c>
      <c r="B536" s="16" t="s">
        <v>236</v>
      </c>
      <c r="C536" s="16" t="s">
        <v>192</v>
      </c>
      <c r="D536" s="16" t="s">
        <v>190</v>
      </c>
      <c r="E536" s="16">
        <v>0.34263363782558148</v>
      </c>
      <c r="F536" s="16">
        <v>10</v>
      </c>
    </row>
    <row r="537" spans="1:6" x14ac:dyDescent="0.25">
      <c r="A537" s="16" t="s">
        <v>184</v>
      </c>
      <c r="B537" s="16" t="s">
        <v>236</v>
      </c>
      <c r="C537" s="16" t="s">
        <v>192</v>
      </c>
      <c r="D537" s="16" t="s">
        <v>189</v>
      </c>
      <c r="E537" s="16">
        <v>0.23598728316108158</v>
      </c>
      <c r="F537" s="16">
        <v>6</v>
      </c>
    </row>
    <row r="538" spans="1:6" x14ac:dyDescent="0.25">
      <c r="A538" s="16" t="s">
        <v>184</v>
      </c>
      <c r="B538" s="16" t="s">
        <v>236</v>
      </c>
      <c r="C538" s="16" t="s">
        <v>192</v>
      </c>
      <c r="D538" s="16" t="s">
        <v>190</v>
      </c>
      <c r="E538" s="16">
        <v>0.74334521307686985</v>
      </c>
      <c r="F538" s="16">
        <v>20</v>
      </c>
    </row>
    <row r="539" spans="1:6" x14ac:dyDescent="0.25">
      <c r="A539" s="16" t="s">
        <v>184</v>
      </c>
      <c r="B539" s="16" t="s">
        <v>236</v>
      </c>
      <c r="C539" s="16" t="s">
        <v>192</v>
      </c>
      <c r="D539" s="16" t="s">
        <v>190</v>
      </c>
      <c r="E539" s="16">
        <v>6.7935837429592263E-2</v>
      </c>
      <c r="F539" s="16">
        <v>2</v>
      </c>
    </row>
    <row r="540" spans="1:6" x14ac:dyDescent="0.25">
      <c r="A540" s="16" t="s">
        <v>184</v>
      </c>
      <c r="B540" s="16" t="s">
        <v>236</v>
      </c>
      <c r="C540" s="16" t="s">
        <v>192</v>
      </c>
      <c r="D540" s="16" t="s">
        <v>189</v>
      </c>
      <c r="E540" s="16">
        <v>0.46350105794239682</v>
      </c>
      <c r="F540" s="16">
        <v>16</v>
      </c>
    </row>
    <row r="541" spans="1:6" x14ac:dyDescent="0.25">
      <c r="A541" s="16" t="s">
        <v>184</v>
      </c>
      <c r="B541" s="16" t="s">
        <v>236</v>
      </c>
      <c r="C541" s="16" t="s">
        <v>192</v>
      </c>
      <c r="D541" s="16" t="s">
        <v>190</v>
      </c>
      <c r="E541" s="16">
        <v>0.3664299965298542</v>
      </c>
      <c r="F541" s="16">
        <v>11</v>
      </c>
    </row>
    <row r="542" spans="1:6" x14ac:dyDescent="0.25">
      <c r="A542" s="16" t="s">
        <v>184</v>
      </c>
      <c r="B542" s="16" t="s">
        <v>236</v>
      </c>
      <c r="C542" s="16" t="s">
        <v>192</v>
      </c>
      <c r="D542" s="16" t="s">
        <v>190</v>
      </c>
      <c r="E542" s="16">
        <v>2.7589456240470621E-2</v>
      </c>
      <c r="F542" s="16">
        <v>1</v>
      </c>
    </row>
    <row r="543" spans="1:6" x14ac:dyDescent="0.25">
      <c r="A543" s="16" t="s">
        <v>184</v>
      </c>
      <c r="B543" s="16" t="s">
        <v>236</v>
      </c>
      <c r="C543" s="16" t="s">
        <v>192</v>
      </c>
      <c r="D543" s="16" t="s">
        <v>189</v>
      </c>
      <c r="E543" s="16">
        <v>7.9126867171612242E-2</v>
      </c>
      <c r="F543" s="16">
        <v>2</v>
      </c>
    </row>
    <row r="544" spans="1:6" x14ac:dyDescent="0.25">
      <c r="A544" s="16" t="s">
        <v>184</v>
      </c>
      <c r="B544" s="16" t="s">
        <v>236</v>
      </c>
      <c r="C544" s="16" t="s">
        <v>192</v>
      </c>
      <c r="D544" s="16" t="s">
        <v>189</v>
      </c>
      <c r="E544" s="16">
        <v>3.0009029911462905E-2</v>
      </c>
      <c r="F544" s="16">
        <v>1</v>
      </c>
    </row>
    <row r="545" spans="1:6" x14ac:dyDescent="0.25">
      <c r="A545" s="16" t="s">
        <v>184</v>
      </c>
      <c r="B545" s="16" t="s">
        <v>236</v>
      </c>
      <c r="C545" s="16" t="s">
        <v>192</v>
      </c>
      <c r="D545" s="16" t="s">
        <v>189</v>
      </c>
      <c r="E545" s="16">
        <v>1.7765897357393337</v>
      </c>
      <c r="F545" s="16">
        <v>51</v>
      </c>
    </row>
    <row r="546" spans="1:6" x14ac:dyDescent="0.25">
      <c r="A546" s="16" t="s">
        <v>184</v>
      </c>
      <c r="B546" s="16" t="s">
        <v>237</v>
      </c>
      <c r="C546" s="16" t="s">
        <v>187</v>
      </c>
      <c r="D546" s="16" t="s">
        <v>189</v>
      </c>
      <c r="E546" s="16">
        <v>28.471664198284042</v>
      </c>
      <c r="F546" s="16">
        <v>955</v>
      </c>
    </row>
    <row r="547" spans="1:6" x14ac:dyDescent="0.25">
      <c r="A547" s="16" t="s">
        <v>184</v>
      </c>
      <c r="B547" s="16" t="s">
        <v>237</v>
      </c>
      <c r="C547" s="16" t="s">
        <v>187</v>
      </c>
      <c r="D547" s="16" t="s">
        <v>189</v>
      </c>
      <c r="E547" s="16">
        <v>224.78717044030506</v>
      </c>
      <c r="F547" s="16">
        <v>8121</v>
      </c>
    </row>
    <row r="548" spans="1:6" x14ac:dyDescent="0.25">
      <c r="A548" s="16" t="s">
        <v>184</v>
      </c>
      <c r="B548" s="16" t="s">
        <v>237</v>
      </c>
      <c r="C548" s="16" t="s">
        <v>192</v>
      </c>
      <c r="D548" s="16" t="s">
        <v>189</v>
      </c>
      <c r="E548" s="16">
        <v>73.565543419396221</v>
      </c>
      <c r="F548" s="16">
        <v>3196</v>
      </c>
    </row>
    <row r="549" spans="1:6" x14ac:dyDescent="0.25">
      <c r="A549" s="16" t="s">
        <v>184</v>
      </c>
      <c r="B549" s="16" t="s">
        <v>237</v>
      </c>
      <c r="C549" s="16" t="s">
        <v>192</v>
      </c>
      <c r="D549" s="16" t="s">
        <v>189</v>
      </c>
      <c r="E549" s="16">
        <v>0.30462019283408681</v>
      </c>
      <c r="F549" s="16">
        <v>16</v>
      </c>
    </row>
    <row r="550" spans="1:6" x14ac:dyDescent="0.25">
      <c r="A550" s="16" t="s">
        <v>184</v>
      </c>
      <c r="B550" s="16" t="s">
        <v>237</v>
      </c>
      <c r="C550" s="16" t="s">
        <v>192</v>
      </c>
      <c r="D550" s="16" t="s">
        <v>189</v>
      </c>
      <c r="E550" s="16">
        <v>2.5589899657673687</v>
      </c>
      <c r="F550" s="16">
        <v>112</v>
      </c>
    </row>
    <row r="551" spans="1:6" x14ac:dyDescent="0.25">
      <c r="A551" s="16" t="s">
        <v>184</v>
      </c>
      <c r="B551" s="16" t="s">
        <v>237</v>
      </c>
      <c r="C551" s="16" t="s">
        <v>192</v>
      </c>
      <c r="D551" s="16" t="s">
        <v>189</v>
      </c>
      <c r="E551" s="16">
        <v>2.683965373016123</v>
      </c>
      <c r="F551" s="16">
        <v>123</v>
      </c>
    </row>
    <row r="552" spans="1:6" x14ac:dyDescent="0.25">
      <c r="A552" s="16" t="s">
        <v>184</v>
      </c>
      <c r="B552" s="16" t="s">
        <v>238</v>
      </c>
      <c r="C552" s="16" t="s">
        <v>187</v>
      </c>
      <c r="D552" s="16" t="s">
        <v>189</v>
      </c>
      <c r="E552" s="16">
        <v>69.595341127752349</v>
      </c>
      <c r="F552" s="16">
        <v>2173</v>
      </c>
    </row>
    <row r="553" spans="1:6" x14ac:dyDescent="0.25">
      <c r="A553" s="16" t="s">
        <v>184</v>
      </c>
      <c r="B553" s="16" t="s">
        <v>238</v>
      </c>
      <c r="C553" s="16" t="s">
        <v>187</v>
      </c>
      <c r="D553" s="16" t="s">
        <v>189</v>
      </c>
      <c r="E553" s="16">
        <v>143.46385859760537</v>
      </c>
      <c r="F553" s="16">
        <v>4849</v>
      </c>
    </row>
    <row r="554" spans="1:6" x14ac:dyDescent="0.25">
      <c r="A554" s="16" t="s">
        <v>184</v>
      </c>
      <c r="B554" s="16" t="s">
        <v>238</v>
      </c>
      <c r="C554" s="16" t="s">
        <v>192</v>
      </c>
      <c r="D554" s="16" t="s">
        <v>189</v>
      </c>
      <c r="E554" s="16">
        <v>50.359088860728626</v>
      </c>
      <c r="F554" s="16">
        <v>1949</v>
      </c>
    </row>
    <row r="555" spans="1:6" x14ac:dyDescent="0.25">
      <c r="A555" s="16" t="s">
        <v>184</v>
      </c>
      <c r="B555" s="16" t="s">
        <v>238</v>
      </c>
      <c r="C555" s="16" t="s">
        <v>192</v>
      </c>
      <c r="D555" s="16" t="s">
        <v>189</v>
      </c>
      <c r="E555" s="16">
        <v>5.0181592001812707E-2</v>
      </c>
      <c r="F555" s="16">
        <v>2</v>
      </c>
    </row>
    <row r="556" spans="1:6" x14ac:dyDescent="0.25">
      <c r="A556" s="16" t="s">
        <v>184</v>
      </c>
      <c r="B556" s="16" t="s">
        <v>238</v>
      </c>
      <c r="C556" s="16" t="s">
        <v>192</v>
      </c>
      <c r="D556" s="16" t="s">
        <v>189</v>
      </c>
      <c r="E556" s="16">
        <v>8.0470579007863599</v>
      </c>
      <c r="F556" s="16">
        <v>279</v>
      </c>
    </row>
    <row r="557" spans="1:6" x14ac:dyDescent="0.25">
      <c r="A557" s="16" t="s">
        <v>184</v>
      </c>
      <c r="B557" s="16" t="s">
        <v>238</v>
      </c>
      <c r="C557" s="16" t="s">
        <v>192</v>
      </c>
      <c r="D557" s="16" t="s">
        <v>189</v>
      </c>
      <c r="E557" s="16">
        <v>5.2658714876386616</v>
      </c>
      <c r="F557" s="16">
        <v>267</v>
      </c>
    </row>
    <row r="558" spans="1:6" x14ac:dyDescent="0.25">
      <c r="A558" s="16" t="s">
        <v>184</v>
      </c>
      <c r="B558" s="16" t="s">
        <v>239</v>
      </c>
      <c r="C558" s="16" t="s">
        <v>187</v>
      </c>
      <c r="D558" s="16" t="s">
        <v>190</v>
      </c>
      <c r="E558" s="16">
        <v>3.1341511461235938</v>
      </c>
      <c r="F558" s="16">
        <v>94</v>
      </c>
    </row>
    <row r="559" spans="1:6" x14ac:dyDescent="0.25">
      <c r="A559" s="16" t="s">
        <v>184</v>
      </c>
      <c r="B559" s="16" t="s">
        <v>239</v>
      </c>
      <c r="C559" s="16" t="s">
        <v>187</v>
      </c>
      <c r="D559" s="16" t="s">
        <v>190</v>
      </c>
      <c r="E559" s="16">
        <v>8.1449285445606923E-2</v>
      </c>
      <c r="F559" s="16">
        <v>2</v>
      </c>
    </row>
    <row r="560" spans="1:6" x14ac:dyDescent="0.25">
      <c r="A560" s="16" t="s">
        <v>184</v>
      </c>
      <c r="B560" s="16" t="s">
        <v>239</v>
      </c>
      <c r="C560" s="16" t="s">
        <v>187</v>
      </c>
      <c r="D560" s="16" t="s">
        <v>189</v>
      </c>
      <c r="E560" s="16">
        <v>27.500949281642566</v>
      </c>
      <c r="F560" s="16">
        <v>849</v>
      </c>
    </row>
    <row r="561" spans="1:6" x14ac:dyDescent="0.25">
      <c r="A561" s="16" t="s">
        <v>184</v>
      </c>
      <c r="B561" s="16" t="s">
        <v>239</v>
      </c>
      <c r="C561" s="16" t="s">
        <v>187</v>
      </c>
      <c r="D561" s="16" t="s">
        <v>190</v>
      </c>
      <c r="E561" s="16">
        <v>0.58697561544992194</v>
      </c>
      <c r="F561" s="16">
        <v>15</v>
      </c>
    </row>
    <row r="562" spans="1:6" x14ac:dyDescent="0.25">
      <c r="A562" s="16" t="s">
        <v>184</v>
      </c>
      <c r="B562" s="16" t="s">
        <v>239</v>
      </c>
      <c r="C562" s="16" t="s">
        <v>187</v>
      </c>
      <c r="D562" s="16" t="s">
        <v>190</v>
      </c>
      <c r="E562" s="16">
        <v>5.9033499153207859E-2</v>
      </c>
      <c r="F562" s="16">
        <v>1</v>
      </c>
    </row>
    <row r="563" spans="1:6" x14ac:dyDescent="0.25">
      <c r="A563" s="16" t="s">
        <v>184</v>
      </c>
      <c r="B563" s="16" t="s">
        <v>239</v>
      </c>
      <c r="C563" s="16" t="s">
        <v>187</v>
      </c>
      <c r="D563" s="16" t="s">
        <v>190</v>
      </c>
      <c r="E563" s="16">
        <v>10.785409787888389</v>
      </c>
      <c r="F563" s="16">
        <v>331</v>
      </c>
    </row>
    <row r="564" spans="1:6" x14ac:dyDescent="0.25">
      <c r="A564" s="16" t="s">
        <v>184</v>
      </c>
      <c r="B564" s="16" t="s">
        <v>239</v>
      </c>
      <c r="C564" s="16" t="s">
        <v>187</v>
      </c>
      <c r="D564" s="16" t="s">
        <v>190</v>
      </c>
      <c r="E564" s="16">
        <v>2.3879331986092666E-2</v>
      </c>
      <c r="F564" s="16">
        <v>1</v>
      </c>
    </row>
    <row r="565" spans="1:6" x14ac:dyDescent="0.25">
      <c r="A565" s="16" t="s">
        <v>184</v>
      </c>
      <c r="B565" s="16" t="s">
        <v>239</v>
      </c>
      <c r="C565" s="16" t="s">
        <v>187</v>
      </c>
      <c r="D565" s="16" t="s">
        <v>190</v>
      </c>
      <c r="E565" s="16">
        <v>0.10506997483545452</v>
      </c>
      <c r="F565" s="16">
        <v>3</v>
      </c>
    </row>
    <row r="566" spans="1:6" x14ac:dyDescent="0.25">
      <c r="A566" s="16" t="s">
        <v>184</v>
      </c>
      <c r="B566" s="16" t="s">
        <v>239</v>
      </c>
      <c r="C566" s="16" t="s">
        <v>187</v>
      </c>
      <c r="D566" s="16" t="s">
        <v>189</v>
      </c>
      <c r="E566" s="16">
        <v>225.81309529284175</v>
      </c>
      <c r="F566" s="16">
        <v>7081</v>
      </c>
    </row>
    <row r="567" spans="1:6" x14ac:dyDescent="0.25">
      <c r="A567" s="16" t="s">
        <v>184</v>
      </c>
      <c r="B567" s="16" t="s">
        <v>239</v>
      </c>
      <c r="C567" s="16" t="s">
        <v>187</v>
      </c>
      <c r="D567" s="16" t="s">
        <v>190</v>
      </c>
      <c r="E567" s="16">
        <v>1.9420294771257108E-2</v>
      </c>
      <c r="F567" s="16">
        <v>1</v>
      </c>
    </row>
    <row r="568" spans="1:6" x14ac:dyDescent="0.25">
      <c r="A568" s="16" t="s">
        <v>184</v>
      </c>
      <c r="B568" s="16" t="s">
        <v>239</v>
      </c>
      <c r="C568" s="16" t="s">
        <v>187</v>
      </c>
      <c r="D568" s="16" t="s">
        <v>190</v>
      </c>
      <c r="E568" s="16">
        <v>1.7973616504135763</v>
      </c>
      <c r="F568" s="16">
        <v>49</v>
      </c>
    </row>
    <row r="569" spans="1:6" x14ac:dyDescent="0.25">
      <c r="A569" s="16" t="s">
        <v>184</v>
      </c>
      <c r="B569" s="16" t="s">
        <v>239</v>
      </c>
      <c r="C569" s="16" t="s">
        <v>187</v>
      </c>
      <c r="D569" s="16" t="s">
        <v>190</v>
      </c>
      <c r="E569" s="16">
        <v>0.19062446077783615</v>
      </c>
      <c r="F569" s="16">
        <v>3</v>
      </c>
    </row>
    <row r="570" spans="1:6" x14ac:dyDescent="0.25">
      <c r="A570" s="16" t="s">
        <v>184</v>
      </c>
      <c r="B570" s="16" t="s">
        <v>239</v>
      </c>
      <c r="C570" s="16" t="s">
        <v>192</v>
      </c>
      <c r="D570" s="16" t="s">
        <v>189</v>
      </c>
      <c r="E570" s="16">
        <v>55.951445714661915</v>
      </c>
      <c r="F570" s="16">
        <v>2087</v>
      </c>
    </row>
    <row r="571" spans="1:6" x14ac:dyDescent="0.25">
      <c r="A571" s="16" t="s">
        <v>184</v>
      </c>
      <c r="B571" s="16" t="s">
        <v>239</v>
      </c>
      <c r="C571" s="16" t="s">
        <v>192</v>
      </c>
      <c r="D571" s="16" t="s">
        <v>190</v>
      </c>
      <c r="E571" s="16">
        <v>0.17707890824137892</v>
      </c>
      <c r="F571" s="16">
        <v>11</v>
      </c>
    </row>
    <row r="572" spans="1:6" x14ac:dyDescent="0.25">
      <c r="A572" s="16" t="s">
        <v>184</v>
      </c>
      <c r="B572" s="16" t="s">
        <v>239</v>
      </c>
      <c r="C572" s="16" t="s">
        <v>192</v>
      </c>
      <c r="D572" s="16" t="s">
        <v>189</v>
      </c>
      <c r="E572" s="16">
        <v>0.56364863468194293</v>
      </c>
      <c r="F572" s="16">
        <v>29</v>
      </c>
    </row>
    <row r="573" spans="1:6" x14ac:dyDescent="0.25">
      <c r="A573" s="16" t="s">
        <v>184</v>
      </c>
      <c r="B573" s="16" t="s">
        <v>239</v>
      </c>
      <c r="C573" s="16" t="s">
        <v>192</v>
      </c>
      <c r="D573" s="16" t="s">
        <v>190</v>
      </c>
      <c r="E573" s="16">
        <v>5.3752946125244894E-2</v>
      </c>
      <c r="F573" s="16">
        <v>2</v>
      </c>
    </row>
    <row r="574" spans="1:6" x14ac:dyDescent="0.25">
      <c r="A574" s="16" t="s">
        <v>184</v>
      </c>
      <c r="B574" s="16" t="s">
        <v>239</v>
      </c>
      <c r="C574" s="16" t="s">
        <v>192</v>
      </c>
      <c r="D574" s="16" t="s">
        <v>190</v>
      </c>
      <c r="E574" s="16">
        <v>3.1269750472630489E-2</v>
      </c>
      <c r="F574" s="16">
        <v>1</v>
      </c>
    </row>
    <row r="575" spans="1:6" x14ac:dyDescent="0.25">
      <c r="A575" s="16" t="s">
        <v>184</v>
      </c>
      <c r="B575" s="16" t="s">
        <v>239</v>
      </c>
      <c r="C575" s="16" t="s">
        <v>192</v>
      </c>
      <c r="D575" s="16" t="s">
        <v>189</v>
      </c>
      <c r="E575" s="16">
        <v>27.569696001915844</v>
      </c>
      <c r="F575" s="16">
        <v>1595</v>
      </c>
    </row>
    <row r="576" spans="1:6" x14ac:dyDescent="0.25">
      <c r="A576" s="16" t="s">
        <v>184</v>
      </c>
      <c r="B576" s="16" t="s">
        <v>240</v>
      </c>
      <c r="C576" s="16" t="s">
        <v>187</v>
      </c>
      <c r="D576" s="16" t="s">
        <v>189</v>
      </c>
      <c r="E576" s="16">
        <v>1.1754814343127529</v>
      </c>
      <c r="F576" s="16">
        <v>18</v>
      </c>
    </row>
    <row r="577" spans="1:6" x14ac:dyDescent="0.25">
      <c r="A577" s="16" t="s">
        <v>184</v>
      </c>
      <c r="B577" s="16" t="s">
        <v>240</v>
      </c>
      <c r="C577" s="16" t="s">
        <v>187</v>
      </c>
      <c r="D577" s="16" t="s">
        <v>190</v>
      </c>
      <c r="E577" s="16">
        <v>2.1112679159025984</v>
      </c>
      <c r="F577" s="16">
        <v>22</v>
      </c>
    </row>
    <row r="578" spans="1:6" x14ac:dyDescent="0.25">
      <c r="A578" s="16" t="s">
        <v>184</v>
      </c>
      <c r="B578" s="16" t="s">
        <v>240</v>
      </c>
      <c r="C578" s="16" t="s">
        <v>187</v>
      </c>
      <c r="D578" s="16" t="s">
        <v>190</v>
      </c>
      <c r="E578" s="16">
        <v>3.9561228354716027</v>
      </c>
      <c r="F578" s="16">
        <v>44</v>
      </c>
    </row>
    <row r="579" spans="1:6" x14ac:dyDescent="0.25">
      <c r="A579" s="16" t="s">
        <v>184</v>
      </c>
      <c r="B579" s="16" t="s">
        <v>240</v>
      </c>
      <c r="C579" s="16" t="s">
        <v>187</v>
      </c>
      <c r="D579" s="16" t="s">
        <v>189</v>
      </c>
      <c r="E579" s="16">
        <v>7.7776224873301878</v>
      </c>
      <c r="F579" s="16">
        <v>116</v>
      </c>
    </row>
    <row r="580" spans="1:6" x14ac:dyDescent="0.25">
      <c r="A580" s="16" t="s">
        <v>184</v>
      </c>
      <c r="B580" s="16" t="s">
        <v>240</v>
      </c>
      <c r="C580" s="16" t="s">
        <v>187</v>
      </c>
      <c r="D580" s="16" t="s">
        <v>190</v>
      </c>
      <c r="E580" s="16">
        <v>14.405178967590475</v>
      </c>
      <c r="F580" s="16">
        <v>162</v>
      </c>
    </row>
    <row r="581" spans="1:6" x14ac:dyDescent="0.25">
      <c r="A581" s="16" t="s">
        <v>184</v>
      </c>
      <c r="B581" s="16" t="s">
        <v>240</v>
      </c>
      <c r="C581" s="16" t="s">
        <v>187</v>
      </c>
      <c r="D581" s="16" t="s">
        <v>190</v>
      </c>
      <c r="E581" s="16">
        <v>6.6225644119462181</v>
      </c>
      <c r="F581" s="16">
        <v>73</v>
      </c>
    </row>
    <row r="582" spans="1:6" x14ac:dyDescent="0.25">
      <c r="A582" s="16" t="s">
        <v>184</v>
      </c>
      <c r="B582" s="16" t="s">
        <v>240</v>
      </c>
      <c r="C582" s="16" t="s">
        <v>187</v>
      </c>
      <c r="D582" s="16" t="s">
        <v>189</v>
      </c>
      <c r="E582" s="16">
        <v>6.5455823247177844E-2</v>
      </c>
      <c r="F582" s="16">
        <v>1</v>
      </c>
    </row>
    <row r="583" spans="1:6" x14ac:dyDescent="0.25">
      <c r="A583" s="16" t="s">
        <v>184</v>
      </c>
      <c r="B583" s="16" t="s">
        <v>240</v>
      </c>
      <c r="C583" s="16" t="s">
        <v>187</v>
      </c>
      <c r="D583" s="16" t="s">
        <v>190</v>
      </c>
      <c r="E583" s="16">
        <v>0.63011594325486997</v>
      </c>
      <c r="F583" s="16">
        <v>6</v>
      </c>
    </row>
    <row r="584" spans="1:6" x14ac:dyDescent="0.25">
      <c r="A584" s="16" t="s">
        <v>184</v>
      </c>
      <c r="B584" s="16" t="s">
        <v>240</v>
      </c>
      <c r="C584" s="16" t="s">
        <v>187</v>
      </c>
      <c r="D584" s="16" t="s">
        <v>190</v>
      </c>
      <c r="E584" s="16">
        <v>1.7992618326192411</v>
      </c>
      <c r="F584" s="16">
        <v>18</v>
      </c>
    </row>
    <row r="585" spans="1:6" x14ac:dyDescent="0.25">
      <c r="A585" s="16" t="s">
        <v>184</v>
      </c>
      <c r="B585" s="16" t="s">
        <v>240</v>
      </c>
      <c r="C585" s="16" t="s">
        <v>187</v>
      </c>
      <c r="D585" s="16" t="s">
        <v>190</v>
      </c>
      <c r="E585" s="16">
        <v>1.0363297604965176</v>
      </c>
      <c r="F585" s="16">
        <v>13</v>
      </c>
    </row>
    <row r="586" spans="1:6" x14ac:dyDescent="0.25">
      <c r="A586" s="16" t="s">
        <v>184</v>
      </c>
      <c r="B586" s="16" t="s">
        <v>240</v>
      </c>
      <c r="C586" s="16" t="s">
        <v>187</v>
      </c>
      <c r="D586" s="16" t="s">
        <v>190</v>
      </c>
      <c r="E586" s="16">
        <v>1.8515077244977638</v>
      </c>
      <c r="F586" s="16">
        <v>19</v>
      </c>
    </row>
    <row r="587" spans="1:6" x14ac:dyDescent="0.25">
      <c r="A587" s="16" t="s">
        <v>184</v>
      </c>
      <c r="B587" s="16" t="s">
        <v>240</v>
      </c>
      <c r="C587" s="16" t="s">
        <v>187</v>
      </c>
      <c r="D587" s="16" t="s">
        <v>189</v>
      </c>
      <c r="E587" s="16">
        <v>1.767734315591281</v>
      </c>
      <c r="F587" s="16">
        <v>28</v>
      </c>
    </row>
    <row r="588" spans="1:6" x14ac:dyDescent="0.25">
      <c r="A588" s="16" t="s">
        <v>184</v>
      </c>
      <c r="B588" s="16" t="s">
        <v>240</v>
      </c>
      <c r="C588" s="16" t="s">
        <v>187</v>
      </c>
      <c r="D588" s="16" t="s">
        <v>190</v>
      </c>
      <c r="E588" s="16">
        <v>2.1702575932373236</v>
      </c>
      <c r="F588" s="16">
        <v>26</v>
      </c>
    </row>
    <row r="589" spans="1:6" x14ac:dyDescent="0.25">
      <c r="A589" s="16" t="s">
        <v>184</v>
      </c>
      <c r="B589" s="16" t="s">
        <v>240</v>
      </c>
      <c r="C589" s="16" t="s">
        <v>187</v>
      </c>
      <c r="D589" s="16" t="s">
        <v>190</v>
      </c>
      <c r="E589" s="16">
        <v>0.62242980644242685</v>
      </c>
      <c r="F589" s="16">
        <v>9</v>
      </c>
    </row>
    <row r="590" spans="1:6" x14ac:dyDescent="0.25">
      <c r="A590" s="16" t="s">
        <v>184</v>
      </c>
      <c r="B590" s="16" t="s">
        <v>240</v>
      </c>
      <c r="C590" s="16" t="s">
        <v>187</v>
      </c>
      <c r="D590" s="16" t="s">
        <v>189</v>
      </c>
      <c r="E590" s="16">
        <v>24.448184599699225</v>
      </c>
      <c r="F590" s="16">
        <v>529</v>
      </c>
    </row>
    <row r="591" spans="1:6" x14ac:dyDescent="0.25">
      <c r="A591" s="16" t="s">
        <v>184</v>
      </c>
      <c r="B591" s="16" t="s">
        <v>240</v>
      </c>
      <c r="C591" s="16" t="s">
        <v>187</v>
      </c>
      <c r="D591" s="16" t="s">
        <v>190</v>
      </c>
      <c r="E591" s="16">
        <v>11.001038138595062</v>
      </c>
      <c r="F591" s="16">
        <v>141</v>
      </c>
    </row>
    <row r="592" spans="1:6" x14ac:dyDescent="0.25">
      <c r="A592" s="16" t="s">
        <v>184</v>
      </c>
      <c r="B592" s="16" t="s">
        <v>240</v>
      </c>
      <c r="C592" s="16" t="s">
        <v>187</v>
      </c>
      <c r="D592" s="16" t="s">
        <v>190</v>
      </c>
      <c r="E592" s="16">
        <v>4.0427489432476778</v>
      </c>
      <c r="F592" s="16">
        <v>59</v>
      </c>
    </row>
    <row r="593" spans="1:6" x14ac:dyDescent="0.25">
      <c r="A593" s="16" t="s">
        <v>184</v>
      </c>
      <c r="B593" s="16" t="s">
        <v>240</v>
      </c>
      <c r="C593" s="16" t="s">
        <v>187</v>
      </c>
      <c r="D593" s="16" t="s">
        <v>189</v>
      </c>
      <c r="E593" s="16">
        <v>0.10358211004271992</v>
      </c>
      <c r="F593" s="16">
        <v>1</v>
      </c>
    </row>
    <row r="594" spans="1:6" x14ac:dyDescent="0.25">
      <c r="A594" s="16" t="s">
        <v>184</v>
      </c>
      <c r="B594" s="16" t="s">
        <v>240</v>
      </c>
      <c r="C594" s="16" t="s">
        <v>187</v>
      </c>
      <c r="D594" s="16" t="s">
        <v>190</v>
      </c>
      <c r="E594" s="16">
        <v>0.61046187345590264</v>
      </c>
      <c r="F594" s="16">
        <v>8</v>
      </c>
    </row>
    <row r="595" spans="1:6" x14ac:dyDescent="0.25">
      <c r="A595" s="16" t="s">
        <v>184</v>
      </c>
      <c r="B595" s="16" t="s">
        <v>240</v>
      </c>
      <c r="C595" s="16" t="s">
        <v>187</v>
      </c>
      <c r="D595" s="16" t="s">
        <v>190</v>
      </c>
      <c r="E595" s="16">
        <v>0.4771851737991728</v>
      </c>
      <c r="F595" s="16">
        <v>7</v>
      </c>
    </row>
    <row r="596" spans="1:6" x14ac:dyDescent="0.25">
      <c r="A596" s="16" t="s">
        <v>184</v>
      </c>
      <c r="B596" s="16" t="s">
        <v>240</v>
      </c>
      <c r="C596" s="16" t="s">
        <v>187</v>
      </c>
      <c r="D596" s="16" t="s">
        <v>190</v>
      </c>
      <c r="E596" s="16">
        <v>0.3454241846070778</v>
      </c>
      <c r="F596" s="16">
        <v>4</v>
      </c>
    </row>
    <row r="597" spans="1:6" x14ac:dyDescent="0.25">
      <c r="A597" s="16" t="s">
        <v>184</v>
      </c>
      <c r="B597" s="16" t="s">
        <v>240</v>
      </c>
      <c r="C597" s="16" t="s">
        <v>187</v>
      </c>
      <c r="D597" s="16" t="s">
        <v>190</v>
      </c>
      <c r="E597" s="16">
        <v>0.12806958669401952</v>
      </c>
      <c r="F597" s="16">
        <v>2</v>
      </c>
    </row>
    <row r="598" spans="1:6" x14ac:dyDescent="0.25">
      <c r="A598" s="16" t="s">
        <v>184</v>
      </c>
      <c r="B598" s="16" t="s">
        <v>240</v>
      </c>
      <c r="C598" s="16" t="s">
        <v>187</v>
      </c>
      <c r="D598" s="16" t="s">
        <v>189</v>
      </c>
      <c r="E598" s="16">
        <v>0.97777815856844041</v>
      </c>
      <c r="F598" s="16">
        <v>20</v>
      </c>
    </row>
    <row r="599" spans="1:6" x14ac:dyDescent="0.25">
      <c r="A599" s="16" t="s">
        <v>184</v>
      </c>
      <c r="B599" s="16" t="s">
        <v>240</v>
      </c>
      <c r="C599" s="16" t="s">
        <v>187</v>
      </c>
      <c r="D599" s="16" t="s">
        <v>190</v>
      </c>
      <c r="E599" s="16">
        <v>2.8925900545161416</v>
      </c>
      <c r="F599" s="16">
        <v>54</v>
      </c>
    </row>
    <row r="600" spans="1:6" x14ac:dyDescent="0.25">
      <c r="A600" s="16" t="s">
        <v>184</v>
      </c>
      <c r="B600" s="16" t="s">
        <v>240</v>
      </c>
      <c r="C600" s="16" t="s">
        <v>187</v>
      </c>
      <c r="D600" s="16" t="s">
        <v>190</v>
      </c>
      <c r="E600" s="16">
        <v>1.3575019285500256</v>
      </c>
      <c r="F600" s="16">
        <v>19</v>
      </c>
    </row>
    <row r="601" spans="1:6" x14ac:dyDescent="0.25">
      <c r="A601" s="16" t="s">
        <v>184</v>
      </c>
      <c r="B601" s="16" t="s">
        <v>240</v>
      </c>
      <c r="C601" s="16" t="s">
        <v>187</v>
      </c>
      <c r="D601" s="16" t="s">
        <v>189</v>
      </c>
      <c r="E601" s="16">
        <v>24.281950884085141</v>
      </c>
      <c r="F601" s="16">
        <v>627</v>
      </c>
    </row>
    <row r="602" spans="1:6" x14ac:dyDescent="0.25">
      <c r="A602" s="16" t="s">
        <v>184</v>
      </c>
      <c r="B602" s="16" t="s">
        <v>240</v>
      </c>
      <c r="C602" s="16" t="s">
        <v>187</v>
      </c>
      <c r="D602" s="16" t="s">
        <v>190</v>
      </c>
      <c r="E602" s="16">
        <v>17.500883029088541</v>
      </c>
      <c r="F602" s="16">
        <v>287</v>
      </c>
    </row>
    <row r="603" spans="1:6" x14ac:dyDescent="0.25">
      <c r="A603" s="16" t="s">
        <v>184</v>
      </c>
      <c r="B603" s="16" t="s">
        <v>240</v>
      </c>
      <c r="C603" s="16" t="s">
        <v>187</v>
      </c>
      <c r="D603" s="16" t="s">
        <v>190</v>
      </c>
      <c r="E603" s="16">
        <v>2.3717926319762439</v>
      </c>
      <c r="F603" s="16">
        <v>41</v>
      </c>
    </row>
    <row r="604" spans="1:6" x14ac:dyDescent="0.25">
      <c r="A604" s="16" t="s">
        <v>184</v>
      </c>
      <c r="B604" s="16" t="s">
        <v>240</v>
      </c>
      <c r="C604" s="16" t="s">
        <v>187</v>
      </c>
      <c r="D604" s="16" t="s">
        <v>189</v>
      </c>
      <c r="E604" s="16">
        <v>9.2177985813286414E-2</v>
      </c>
      <c r="F604" s="16">
        <v>2</v>
      </c>
    </row>
    <row r="605" spans="1:6" x14ac:dyDescent="0.25">
      <c r="A605" s="16" t="s">
        <v>184</v>
      </c>
      <c r="B605" s="16" t="s">
        <v>240</v>
      </c>
      <c r="C605" s="16" t="s">
        <v>187</v>
      </c>
      <c r="D605" s="16" t="s">
        <v>190</v>
      </c>
      <c r="E605" s="16">
        <v>0.52364011802619559</v>
      </c>
      <c r="F605" s="16">
        <v>12</v>
      </c>
    </row>
    <row r="606" spans="1:6" x14ac:dyDescent="0.25">
      <c r="A606" s="16" t="s">
        <v>184</v>
      </c>
      <c r="B606" s="16" t="s">
        <v>240</v>
      </c>
      <c r="C606" s="16" t="s">
        <v>187</v>
      </c>
      <c r="D606" s="16" t="s">
        <v>190</v>
      </c>
      <c r="E606" s="16">
        <v>0.61379569070123952</v>
      </c>
      <c r="F606" s="16">
        <v>10</v>
      </c>
    </row>
    <row r="607" spans="1:6" x14ac:dyDescent="0.25">
      <c r="A607" s="16" t="s">
        <v>184</v>
      </c>
      <c r="B607" s="16" t="s">
        <v>240</v>
      </c>
      <c r="C607" s="16" t="s">
        <v>187</v>
      </c>
      <c r="D607" s="16" t="s">
        <v>189</v>
      </c>
      <c r="E607" s="16">
        <v>0.52533730411227997</v>
      </c>
      <c r="F607" s="16">
        <v>4</v>
      </c>
    </row>
    <row r="608" spans="1:6" x14ac:dyDescent="0.25">
      <c r="A608" s="16" t="s">
        <v>184</v>
      </c>
      <c r="B608" s="16" t="s">
        <v>240</v>
      </c>
      <c r="C608" s="16" t="s">
        <v>187</v>
      </c>
      <c r="D608" s="16" t="s">
        <v>190</v>
      </c>
      <c r="E608" s="16">
        <v>0.51630727128230058</v>
      </c>
      <c r="F608" s="16">
        <v>7</v>
      </c>
    </row>
    <row r="609" spans="1:6" x14ac:dyDescent="0.25">
      <c r="A609" s="16" t="s">
        <v>184</v>
      </c>
      <c r="B609" s="16" t="s">
        <v>240</v>
      </c>
      <c r="C609" s="16" t="s">
        <v>187</v>
      </c>
      <c r="D609" s="16" t="s">
        <v>190</v>
      </c>
      <c r="E609" s="16">
        <v>0.32980920003536779</v>
      </c>
      <c r="F609" s="16">
        <v>5</v>
      </c>
    </row>
    <row r="610" spans="1:6" x14ac:dyDescent="0.25">
      <c r="A610" s="16" t="s">
        <v>184</v>
      </c>
      <c r="B610" s="16" t="s">
        <v>240</v>
      </c>
      <c r="C610" s="16" t="s">
        <v>187</v>
      </c>
      <c r="D610" s="16" t="s">
        <v>190</v>
      </c>
      <c r="E610" s="16">
        <v>7.9264258347982147E-2</v>
      </c>
      <c r="F610" s="16">
        <v>2</v>
      </c>
    </row>
    <row r="611" spans="1:6" x14ac:dyDescent="0.25">
      <c r="A611" s="16" t="s">
        <v>184</v>
      </c>
      <c r="B611" s="16" t="s">
        <v>240</v>
      </c>
      <c r="C611" s="16" t="s">
        <v>192</v>
      </c>
      <c r="D611" s="16" t="s">
        <v>189</v>
      </c>
      <c r="E611" s="16">
        <v>91.252622502741076</v>
      </c>
      <c r="F611" s="16">
        <v>1969</v>
      </c>
    </row>
    <row r="612" spans="1:6" x14ac:dyDescent="0.25">
      <c r="A612" s="16" t="s">
        <v>184</v>
      </c>
      <c r="B612" s="16" t="s">
        <v>240</v>
      </c>
      <c r="C612" s="16" t="s">
        <v>192</v>
      </c>
      <c r="D612" s="16" t="s">
        <v>190</v>
      </c>
      <c r="E612" s="16">
        <v>3.344032426738329E-2</v>
      </c>
      <c r="F612" s="16">
        <v>1</v>
      </c>
    </row>
    <row r="613" spans="1:6" x14ac:dyDescent="0.25">
      <c r="A613" s="16" t="s">
        <v>184</v>
      </c>
      <c r="B613" s="16" t="s">
        <v>240</v>
      </c>
      <c r="C613" s="16" t="s">
        <v>192</v>
      </c>
      <c r="D613" s="16" t="s">
        <v>189</v>
      </c>
      <c r="E613" s="16">
        <v>4.169084480644044E-2</v>
      </c>
      <c r="F613" s="16">
        <v>1</v>
      </c>
    </row>
    <row r="614" spans="1:6" x14ac:dyDescent="0.25">
      <c r="A614" s="16" t="s">
        <v>184</v>
      </c>
      <c r="B614" s="16" t="s">
        <v>240</v>
      </c>
      <c r="C614" s="16" t="s">
        <v>192</v>
      </c>
      <c r="D614" s="16" t="s">
        <v>190</v>
      </c>
      <c r="E614" s="16">
        <v>8.857372700293184E-2</v>
      </c>
      <c r="F614" s="16">
        <v>2</v>
      </c>
    </row>
    <row r="615" spans="1:6" x14ac:dyDescent="0.25">
      <c r="A615" s="16" t="s">
        <v>184</v>
      </c>
      <c r="B615" s="16" t="s">
        <v>240</v>
      </c>
      <c r="C615" s="16" t="s">
        <v>192</v>
      </c>
      <c r="D615" s="16" t="s">
        <v>189</v>
      </c>
      <c r="E615" s="16">
        <v>0.51167933530185372</v>
      </c>
      <c r="F615" s="16">
        <v>20</v>
      </c>
    </row>
    <row r="616" spans="1:6" x14ac:dyDescent="0.25">
      <c r="A616" s="16" t="s">
        <v>184</v>
      </c>
      <c r="B616" s="16" t="s">
        <v>240</v>
      </c>
      <c r="C616" s="16" t="s">
        <v>192</v>
      </c>
      <c r="D616" s="16" t="s">
        <v>190</v>
      </c>
      <c r="E616" s="16">
        <v>0.14386813394508713</v>
      </c>
      <c r="F616" s="16">
        <v>5</v>
      </c>
    </row>
    <row r="617" spans="1:6" x14ac:dyDescent="0.25">
      <c r="A617" s="16" t="s">
        <v>184</v>
      </c>
      <c r="B617" s="16" t="s">
        <v>240</v>
      </c>
      <c r="C617" s="16" t="s">
        <v>192</v>
      </c>
      <c r="D617" s="16" t="s">
        <v>190</v>
      </c>
      <c r="E617" s="16">
        <v>8.2773030678378073E-2</v>
      </c>
      <c r="F617" s="16">
        <v>2</v>
      </c>
    </row>
    <row r="618" spans="1:6" x14ac:dyDescent="0.25">
      <c r="A618" s="16" t="s">
        <v>184</v>
      </c>
      <c r="B618" s="16" t="s">
        <v>240</v>
      </c>
      <c r="C618" s="16" t="s">
        <v>192</v>
      </c>
      <c r="D618" s="16" t="s">
        <v>189</v>
      </c>
      <c r="E618" s="16">
        <v>7.4613732821433923E-2</v>
      </c>
      <c r="F618" s="16">
        <v>2</v>
      </c>
    </row>
    <row r="619" spans="1:6" x14ac:dyDescent="0.25">
      <c r="A619" s="16" t="s">
        <v>184</v>
      </c>
      <c r="B619" s="16" t="s">
        <v>240</v>
      </c>
      <c r="C619" s="16" t="s">
        <v>192</v>
      </c>
      <c r="D619" s="16" t="s">
        <v>189</v>
      </c>
      <c r="E619" s="16">
        <v>0.28457402811862526</v>
      </c>
      <c r="F619" s="16">
        <v>10</v>
      </c>
    </row>
    <row r="620" spans="1:6" x14ac:dyDescent="0.25">
      <c r="A620" s="16" t="s">
        <v>184</v>
      </c>
      <c r="B620" s="16" t="s">
        <v>241</v>
      </c>
      <c r="C620" s="16" t="s">
        <v>187</v>
      </c>
      <c r="D620" s="16" t="s">
        <v>189</v>
      </c>
      <c r="E620" s="16">
        <v>13.560979857878277</v>
      </c>
      <c r="F620" s="16">
        <v>430</v>
      </c>
    </row>
    <row r="621" spans="1:6" x14ac:dyDescent="0.25">
      <c r="A621" s="16" t="s">
        <v>184</v>
      </c>
      <c r="B621" s="16" t="s">
        <v>241</v>
      </c>
      <c r="C621" s="16" t="s">
        <v>187</v>
      </c>
      <c r="D621" s="16" t="s">
        <v>189</v>
      </c>
      <c r="E621" s="16">
        <v>77.41603985703577</v>
      </c>
      <c r="F621" s="16">
        <v>2477</v>
      </c>
    </row>
    <row r="622" spans="1:6" x14ac:dyDescent="0.25">
      <c r="A622" s="16" t="s">
        <v>184</v>
      </c>
      <c r="B622" s="16" t="s">
        <v>241</v>
      </c>
      <c r="C622" s="16" t="s">
        <v>192</v>
      </c>
      <c r="D622" s="16" t="s">
        <v>189</v>
      </c>
      <c r="E622" s="16">
        <v>17.238958621054081</v>
      </c>
      <c r="F622" s="16">
        <v>726</v>
      </c>
    </row>
    <row r="623" spans="1:6" x14ac:dyDescent="0.25">
      <c r="A623" s="16" t="s">
        <v>184</v>
      </c>
      <c r="B623" s="16" t="s">
        <v>241</v>
      </c>
      <c r="C623" s="16" t="s">
        <v>192</v>
      </c>
      <c r="D623" s="16" t="s">
        <v>189</v>
      </c>
      <c r="E623" s="16">
        <v>0.94083370740456884</v>
      </c>
      <c r="F623" s="16">
        <v>35</v>
      </c>
    </row>
    <row r="624" spans="1:6" x14ac:dyDescent="0.25">
      <c r="A624" s="16" t="s">
        <v>184</v>
      </c>
      <c r="B624" s="16" t="s">
        <v>241</v>
      </c>
      <c r="C624" s="16" t="s">
        <v>192</v>
      </c>
      <c r="D624" s="16" t="s">
        <v>189</v>
      </c>
      <c r="E624" s="16">
        <v>4.8931347001299912</v>
      </c>
      <c r="F624" s="16">
        <v>291</v>
      </c>
    </row>
    <row r="625" spans="1:6" x14ac:dyDescent="0.25">
      <c r="A625" s="16" t="s">
        <v>184</v>
      </c>
      <c r="B625" s="16" t="s">
        <v>242</v>
      </c>
      <c r="C625" s="16" t="s">
        <v>187</v>
      </c>
      <c r="D625" s="16" t="s">
        <v>190</v>
      </c>
      <c r="E625" s="16">
        <v>39.222759032756407</v>
      </c>
      <c r="F625" s="16">
        <v>1205</v>
      </c>
    </row>
    <row r="626" spans="1:6" x14ac:dyDescent="0.25">
      <c r="A626" s="16" t="s">
        <v>184</v>
      </c>
      <c r="B626" s="16" t="s">
        <v>242</v>
      </c>
      <c r="C626" s="16" t="s">
        <v>187</v>
      </c>
      <c r="D626" s="16" t="s">
        <v>190</v>
      </c>
      <c r="E626" s="16">
        <v>2.4860505797708429E-2</v>
      </c>
      <c r="F626" s="16">
        <v>1</v>
      </c>
    </row>
    <row r="627" spans="1:6" x14ac:dyDescent="0.25">
      <c r="A627" s="16" t="s">
        <v>184</v>
      </c>
      <c r="B627" s="16" t="s">
        <v>242</v>
      </c>
      <c r="C627" s="16" t="s">
        <v>187</v>
      </c>
      <c r="D627" s="16" t="s">
        <v>190</v>
      </c>
      <c r="E627" s="16">
        <v>0.79991585442257818</v>
      </c>
      <c r="F627" s="16">
        <v>23</v>
      </c>
    </row>
    <row r="628" spans="1:6" x14ac:dyDescent="0.25">
      <c r="A628" s="16" t="s">
        <v>184</v>
      </c>
      <c r="B628" s="16" t="s">
        <v>242</v>
      </c>
      <c r="C628" s="16" t="s">
        <v>187</v>
      </c>
      <c r="D628" s="16" t="s">
        <v>189</v>
      </c>
      <c r="E628" s="16">
        <v>129.25218510880248</v>
      </c>
      <c r="F628" s="16">
        <v>3956</v>
      </c>
    </row>
    <row r="629" spans="1:6" x14ac:dyDescent="0.25">
      <c r="A629" s="16" t="s">
        <v>184</v>
      </c>
      <c r="B629" s="16" t="s">
        <v>242</v>
      </c>
      <c r="C629" s="16" t="s">
        <v>187</v>
      </c>
      <c r="D629" s="16" t="s">
        <v>190</v>
      </c>
      <c r="E629" s="16">
        <v>1.7378147693928678</v>
      </c>
      <c r="F629" s="16">
        <v>33</v>
      </c>
    </row>
    <row r="630" spans="1:6" x14ac:dyDescent="0.25">
      <c r="A630" s="16" t="s">
        <v>184</v>
      </c>
      <c r="B630" s="16" t="s">
        <v>242</v>
      </c>
      <c r="C630" s="16" t="s">
        <v>187</v>
      </c>
      <c r="D630" s="16" t="s">
        <v>190</v>
      </c>
      <c r="E630" s="16">
        <v>32.749131752728701</v>
      </c>
      <c r="F630" s="16">
        <v>1031</v>
      </c>
    </row>
    <row r="631" spans="1:6" x14ac:dyDescent="0.25">
      <c r="A631" s="16" t="s">
        <v>184</v>
      </c>
      <c r="B631" s="16" t="s">
        <v>242</v>
      </c>
      <c r="C631" s="16" t="s">
        <v>187</v>
      </c>
      <c r="D631" s="16" t="s">
        <v>189</v>
      </c>
      <c r="E631" s="16">
        <v>0.26358677296787564</v>
      </c>
      <c r="F631" s="16">
        <v>7</v>
      </c>
    </row>
    <row r="632" spans="1:6" x14ac:dyDescent="0.25">
      <c r="A632" s="16" t="s">
        <v>184</v>
      </c>
      <c r="B632" s="16" t="s">
        <v>242</v>
      </c>
      <c r="C632" s="16" t="s">
        <v>187</v>
      </c>
      <c r="D632" s="16" t="s">
        <v>190</v>
      </c>
      <c r="E632" s="16">
        <v>0.14979205199752355</v>
      </c>
      <c r="F632" s="16">
        <v>3</v>
      </c>
    </row>
    <row r="633" spans="1:6" x14ac:dyDescent="0.25">
      <c r="A633" s="16" t="s">
        <v>184</v>
      </c>
      <c r="B633" s="16" t="s">
        <v>242</v>
      </c>
      <c r="C633" s="16" t="s">
        <v>187</v>
      </c>
      <c r="D633" s="16" t="s">
        <v>190</v>
      </c>
      <c r="E633" s="16">
        <v>0.91466631206709492</v>
      </c>
      <c r="F633" s="16">
        <v>32</v>
      </c>
    </row>
    <row r="634" spans="1:6" x14ac:dyDescent="0.25">
      <c r="A634" s="16" t="s">
        <v>184</v>
      </c>
      <c r="B634" s="16" t="s">
        <v>242</v>
      </c>
      <c r="C634" s="16" t="s">
        <v>187</v>
      </c>
      <c r="D634" s="16" t="s">
        <v>189</v>
      </c>
      <c r="E634" s="16">
        <v>319.53976348518182</v>
      </c>
      <c r="F634" s="16">
        <v>10459</v>
      </c>
    </row>
    <row r="635" spans="1:6" x14ac:dyDescent="0.25">
      <c r="A635" s="16" t="s">
        <v>184</v>
      </c>
      <c r="B635" s="16" t="s">
        <v>242</v>
      </c>
      <c r="C635" s="16" t="s">
        <v>187</v>
      </c>
      <c r="D635" s="16" t="s">
        <v>190</v>
      </c>
      <c r="E635" s="16">
        <v>2.0703148381448329</v>
      </c>
      <c r="F635" s="16">
        <v>39</v>
      </c>
    </row>
    <row r="636" spans="1:6" x14ac:dyDescent="0.25">
      <c r="A636" s="16" t="s">
        <v>184</v>
      </c>
      <c r="B636" s="16" t="s">
        <v>242</v>
      </c>
      <c r="C636" s="16" t="s">
        <v>187</v>
      </c>
      <c r="D636" s="16" t="s">
        <v>189</v>
      </c>
      <c r="E636" s="16">
        <v>4.5629086019737856E-2</v>
      </c>
      <c r="F636" s="16">
        <v>1</v>
      </c>
    </row>
    <row r="637" spans="1:6" x14ac:dyDescent="0.25">
      <c r="A637" s="16" t="s">
        <v>184</v>
      </c>
      <c r="B637" s="16" t="s">
        <v>242</v>
      </c>
      <c r="C637" s="16" t="s">
        <v>187</v>
      </c>
      <c r="D637" s="16" t="s">
        <v>190</v>
      </c>
      <c r="E637" s="16">
        <v>5.6650429019180777E-2</v>
      </c>
      <c r="F637" s="16">
        <v>2</v>
      </c>
    </row>
    <row r="638" spans="1:6" x14ac:dyDescent="0.25">
      <c r="A638" s="16" t="s">
        <v>184</v>
      </c>
      <c r="B638" s="16" t="s">
        <v>242</v>
      </c>
      <c r="C638" s="16" t="s">
        <v>192</v>
      </c>
      <c r="D638" s="16" t="s">
        <v>189</v>
      </c>
      <c r="E638" s="16">
        <v>132.05716262991751</v>
      </c>
      <c r="F638" s="16">
        <v>4868</v>
      </c>
    </row>
    <row r="639" spans="1:6" x14ac:dyDescent="0.25">
      <c r="A639" s="16" t="s">
        <v>184</v>
      </c>
      <c r="B639" s="16" t="s">
        <v>242</v>
      </c>
      <c r="C639" s="16" t="s">
        <v>192</v>
      </c>
      <c r="D639" s="16" t="s">
        <v>190</v>
      </c>
      <c r="E639" s="16">
        <v>0.17189274331843613</v>
      </c>
      <c r="F639" s="16">
        <v>2</v>
      </c>
    </row>
    <row r="640" spans="1:6" x14ac:dyDescent="0.25">
      <c r="A640" s="16" t="s">
        <v>184</v>
      </c>
      <c r="B640" s="16" t="s">
        <v>242</v>
      </c>
      <c r="C640" s="16" t="s">
        <v>192</v>
      </c>
      <c r="D640" s="16" t="s">
        <v>189</v>
      </c>
      <c r="E640" s="16">
        <v>3.4490067586992024E-2</v>
      </c>
      <c r="F640" s="16">
        <v>1</v>
      </c>
    </row>
    <row r="641" spans="1:6" x14ac:dyDescent="0.25">
      <c r="A641" s="16" t="s">
        <v>184</v>
      </c>
      <c r="B641" s="16" t="s">
        <v>242</v>
      </c>
      <c r="C641" s="16" t="s">
        <v>192</v>
      </c>
      <c r="D641" s="16" t="s">
        <v>190</v>
      </c>
      <c r="E641" s="16">
        <v>1.4709597369303946</v>
      </c>
      <c r="F641" s="16">
        <v>44</v>
      </c>
    </row>
    <row r="642" spans="1:6" x14ac:dyDescent="0.25">
      <c r="A642" s="16" t="s">
        <v>184</v>
      </c>
      <c r="B642" s="16" t="s">
        <v>242</v>
      </c>
      <c r="C642" s="16" t="s">
        <v>192</v>
      </c>
      <c r="D642" s="16" t="s">
        <v>189</v>
      </c>
      <c r="E642" s="16">
        <v>4.5704664638969439E-2</v>
      </c>
      <c r="F642" s="16">
        <v>2</v>
      </c>
    </row>
    <row r="643" spans="1:6" x14ac:dyDescent="0.25">
      <c r="A643" s="16" t="s">
        <v>184</v>
      </c>
      <c r="B643" s="16" t="s">
        <v>242</v>
      </c>
      <c r="C643" s="16" t="s">
        <v>192</v>
      </c>
      <c r="D643" s="16" t="s">
        <v>190</v>
      </c>
      <c r="E643" s="16">
        <v>3.98493842369044E-2</v>
      </c>
      <c r="F643" s="16">
        <v>1</v>
      </c>
    </row>
    <row r="644" spans="1:6" x14ac:dyDescent="0.25">
      <c r="A644" s="16" t="s">
        <v>184</v>
      </c>
      <c r="B644" s="16" t="s">
        <v>242</v>
      </c>
      <c r="C644" s="16" t="s">
        <v>192</v>
      </c>
      <c r="D644" s="16" t="s">
        <v>190</v>
      </c>
      <c r="E644" s="16">
        <v>2.3177134777601964E-2</v>
      </c>
      <c r="F644" s="16">
        <v>1</v>
      </c>
    </row>
    <row r="645" spans="1:6" x14ac:dyDescent="0.25">
      <c r="A645" s="16" t="s">
        <v>184</v>
      </c>
      <c r="B645" s="16" t="s">
        <v>242</v>
      </c>
      <c r="C645" s="16" t="s">
        <v>192</v>
      </c>
      <c r="D645" s="16" t="s">
        <v>189</v>
      </c>
      <c r="E645" s="16">
        <v>5.5360405941247901</v>
      </c>
      <c r="F645" s="16">
        <v>194</v>
      </c>
    </row>
    <row r="646" spans="1:6" x14ac:dyDescent="0.25">
      <c r="A646" s="16" t="s">
        <v>184</v>
      </c>
      <c r="B646" s="16" t="s">
        <v>242</v>
      </c>
      <c r="C646" s="16" t="s">
        <v>192</v>
      </c>
      <c r="D646" s="16" t="s">
        <v>189</v>
      </c>
      <c r="E646" s="16">
        <v>29.064991498624842</v>
      </c>
      <c r="F646" s="16">
        <v>1484</v>
      </c>
    </row>
    <row r="647" spans="1:6" x14ac:dyDescent="0.25">
      <c r="A647" s="16" t="s">
        <v>184</v>
      </c>
      <c r="B647" s="16" t="s">
        <v>243</v>
      </c>
      <c r="C647" s="16" t="s">
        <v>187</v>
      </c>
      <c r="D647" s="16" t="s">
        <v>189</v>
      </c>
      <c r="E647" s="16">
        <v>13.361778604051354</v>
      </c>
      <c r="F647" s="16">
        <v>496</v>
      </c>
    </row>
    <row r="648" spans="1:6" x14ac:dyDescent="0.25">
      <c r="A648" s="16" t="s">
        <v>184</v>
      </c>
      <c r="B648" s="16" t="s">
        <v>243</v>
      </c>
      <c r="C648" s="16" t="s">
        <v>187</v>
      </c>
      <c r="D648" s="16" t="s">
        <v>189</v>
      </c>
      <c r="E648" s="16">
        <v>87.620310215953964</v>
      </c>
      <c r="F648" s="16">
        <v>3391</v>
      </c>
    </row>
    <row r="649" spans="1:6" x14ac:dyDescent="0.25">
      <c r="A649" s="16" t="s">
        <v>184</v>
      </c>
      <c r="B649" s="16" t="s">
        <v>243</v>
      </c>
      <c r="C649" s="16" t="s">
        <v>192</v>
      </c>
      <c r="D649" s="16" t="s">
        <v>189</v>
      </c>
      <c r="E649" s="16">
        <v>111.89949340170075</v>
      </c>
      <c r="F649" s="16">
        <v>5513</v>
      </c>
    </row>
    <row r="650" spans="1:6" x14ac:dyDescent="0.25">
      <c r="A650" s="16" t="s">
        <v>184</v>
      </c>
      <c r="B650" s="16" t="s">
        <v>243</v>
      </c>
      <c r="C650" s="16" t="s">
        <v>192</v>
      </c>
      <c r="D650" s="16" t="s">
        <v>189</v>
      </c>
      <c r="E650" s="16">
        <v>7.0703217366175186E-2</v>
      </c>
      <c r="F650" s="16">
        <v>4</v>
      </c>
    </row>
    <row r="651" spans="1:6" x14ac:dyDescent="0.25">
      <c r="A651" s="16" t="s">
        <v>184</v>
      </c>
      <c r="B651" s="16" t="s">
        <v>243</v>
      </c>
      <c r="C651" s="16" t="s">
        <v>192</v>
      </c>
      <c r="D651" s="16" t="s">
        <v>189</v>
      </c>
      <c r="E651" s="16">
        <v>7.1002331763182163</v>
      </c>
      <c r="F651" s="16">
        <v>371</v>
      </c>
    </row>
    <row r="652" spans="1:6" x14ac:dyDescent="0.25">
      <c r="A652" s="16" t="s">
        <v>184</v>
      </c>
      <c r="B652" s="16" t="s">
        <v>243</v>
      </c>
      <c r="C652" s="16" t="s">
        <v>192</v>
      </c>
      <c r="D652" s="16" t="s">
        <v>189</v>
      </c>
      <c r="E652" s="16">
        <v>1.2438893926311461E-2</v>
      </c>
      <c r="F652" s="16">
        <v>1</v>
      </c>
    </row>
    <row r="653" spans="1:6" x14ac:dyDescent="0.25">
      <c r="A653" s="16" t="s">
        <v>184</v>
      </c>
      <c r="B653" s="16" t="s">
        <v>243</v>
      </c>
      <c r="C653" s="16" t="s">
        <v>192</v>
      </c>
      <c r="D653" s="16" t="s">
        <v>189</v>
      </c>
      <c r="E653" s="16">
        <v>3.4703363857308771</v>
      </c>
      <c r="F653" s="16">
        <v>170</v>
      </c>
    </row>
    <row r="654" spans="1:6" x14ac:dyDescent="0.25">
      <c r="A654" s="16" t="s">
        <v>184</v>
      </c>
      <c r="B654" s="16" t="s">
        <v>244</v>
      </c>
      <c r="C654" s="16" t="s">
        <v>187</v>
      </c>
      <c r="D654" s="16" t="s">
        <v>190</v>
      </c>
      <c r="E654" s="16">
        <v>0.15303757696033871</v>
      </c>
      <c r="F654" s="16">
        <v>4</v>
      </c>
    </row>
    <row r="655" spans="1:6" x14ac:dyDescent="0.25">
      <c r="A655" s="16" t="s">
        <v>184</v>
      </c>
      <c r="B655" s="16" t="s">
        <v>244</v>
      </c>
      <c r="C655" s="16" t="s">
        <v>187</v>
      </c>
      <c r="D655" s="16" t="s">
        <v>189</v>
      </c>
      <c r="E655" s="16">
        <v>0.62151911689745432</v>
      </c>
      <c r="F655" s="16">
        <v>21</v>
      </c>
    </row>
    <row r="656" spans="1:6" x14ac:dyDescent="0.25">
      <c r="A656" s="16" t="s">
        <v>184</v>
      </c>
      <c r="B656" s="16" t="s">
        <v>244</v>
      </c>
      <c r="C656" s="16" t="s">
        <v>187</v>
      </c>
      <c r="D656" s="16" t="s">
        <v>190</v>
      </c>
      <c r="E656" s="16">
        <v>6.7710825779259631E-2</v>
      </c>
      <c r="F656" s="16">
        <v>1</v>
      </c>
    </row>
    <row r="657" spans="1:6" x14ac:dyDescent="0.25">
      <c r="A657" s="16" t="s">
        <v>184</v>
      </c>
      <c r="B657" s="16" t="s">
        <v>244</v>
      </c>
      <c r="C657" s="16" t="s">
        <v>187</v>
      </c>
      <c r="D657" s="16" t="s">
        <v>190</v>
      </c>
      <c r="E657" s="16">
        <v>1.897274857223534E-2</v>
      </c>
      <c r="F657" s="16">
        <v>1</v>
      </c>
    </row>
    <row r="658" spans="1:6" x14ac:dyDescent="0.25">
      <c r="A658" s="16" t="s">
        <v>184</v>
      </c>
      <c r="B658" s="16" t="s">
        <v>244</v>
      </c>
      <c r="C658" s="16" t="s">
        <v>187</v>
      </c>
      <c r="D658" s="16" t="s">
        <v>189</v>
      </c>
      <c r="E658" s="16">
        <v>0.16915775688374618</v>
      </c>
      <c r="F658" s="16">
        <v>8</v>
      </c>
    </row>
    <row r="659" spans="1:6" x14ac:dyDescent="0.25">
      <c r="A659" s="16" t="s">
        <v>184</v>
      </c>
      <c r="B659" s="16" t="s">
        <v>244</v>
      </c>
      <c r="C659" s="16" t="s">
        <v>192</v>
      </c>
      <c r="D659" s="16" t="s">
        <v>189</v>
      </c>
      <c r="E659" s="16">
        <v>0.39414479882254655</v>
      </c>
      <c r="F659" s="16">
        <v>18</v>
      </c>
    </row>
    <row r="660" spans="1:6" x14ac:dyDescent="0.25">
      <c r="A660" s="16" t="s">
        <v>184</v>
      </c>
      <c r="B660" s="16" t="s">
        <v>244</v>
      </c>
      <c r="C660" s="16" t="s">
        <v>192</v>
      </c>
      <c r="D660" s="16" t="s">
        <v>189</v>
      </c>
      <c r="E660" s="16">
        <v>0.15751082555690427</v>
      </c>
      <c r="F660" s="16">
        <v>6</v>
      </c>
    </row>
    <row r="661" spans="1:6" x14ac:dyDescent="0.25">
      <c r="A661" s="16" t="s">
        <v>184</v>
      </c>
      <c r="B661" s="16" t="s">
        <v>244</v>
      </c>
      <c r="C661" s="16" t="s">
        <v>192</v>
      </c>
      <c r="D661" s="16" t="s">
        <v>189</v>
      </c>
      <c r="E661" s="16">
        <v>0.88827087294370355</v>
      </c>
      <c r="F661" s="16">
        <v>43</v>
      </c>
    </row>
    <row r="662" spans="1:6" x14ac:dyDescent="0.25">
      <c r="A662" s="16" t="s">
        <v>184</v>
      </c>
      <c r="B662" s="16" t="s">
        <v>245</v>
      </c>
      <c r="C662" s="16" t="s">
        <v>187</v>
      </c>
      <c r="D662" s="16" t="s">
        <v>190</v>
      </c>
      <c r="E662" s="16">
        <v>0.15766884222951505</v>
      </c>
      <c r="F662" s="16">
        <v>2</v>
      </c>
    </row>
    <row r="663" spans="1:6" x14ac:dyDescent="0.25">
      <c r="A663" s="16" t="s">
        <v>184</v>
      </c>
      <c r="B663" s="16" t="s">
        <v>245</v>
      </c>
      <c r="C663" s="16" t="s">
        <v>187</v>
      </c>
      <c r="D663" s="16" t="s">
        <v>189</v>
      </c>
      <c r="E663" s="16">
        <v>3.6749194713408855</v>
      </c>
      <c r="F663" s="16">
        <v>67</v>
      </c>
    </row>
    <row r="664" spans="1:6" x14ac:dyDescent="0.25">
      <c r="A664" s="16" t="s">
        <v>184</v>
      </c>
      <c r="B664" s="16" t="s">
        <v>245</v>
      </c>
      <c r="C664" s="16" t="s">
        <v>187</v>
      </c>
      <c r="D664" s="16" t="s">
        <v>190</v>
      </c>
      <c r="E664" s="16">
        <v>0.15422415844808582</v>
      </c>
      <c r="F664" s="16">
        <v>1</v>
      </c>
    </row>
    <row r="665" spans="1:6" x14ac:dyDescent="0.25">
      <c r="A665" s="16" t="s">
        <v>184</v>
      </c>
      <c r="B665" s="16" t="s">
        <v>245</v>
      </c>
      <c r="C665" s="16" t="s">
        <v>187</v>
      </c>
      <c r="D665" s="16" t="s">
        <v>190</v>
      </c>
      <c r="E665" s="16">
        <v>10.278253828014375</v>
      </c>
      <c r="F665" s="16">
        <v>128</v>
      </c>
    </row>
    <row r="666" spans="1:6" x14ac:dyDescent="0.25">
      <c r="A666" s="16" t="s">
        <v>184</v>
      </c>
      <c r="B666" s="16" t="s">
        <v>245</v>
      </c>
      <c r="C666" s="16" t="s">
        <v>187</v>
      </c>
      <c r="D666" s="16" t="s">
        <v>190</v>
      </c>
      <c r="E666" s="16">
        <v>2.3748082429067248</v>
      </c>
      <c r="F666" s="16">
        <v>44</v>
      </c>
    </row>
    <row r="667" spans="1:6" x14ac:dyDescent="0.25">
      <c r="A667" s="16" t="s">
        <v>184</v>
      </c>
      <c r="B667" s="16" t="s">
        <v>245</v>
      </c>
      <c r="C667" s="16" t="s">
        <v>187</v>
      </c>
      <c r="D667" s="16" t="s">
        <v>189</v>
      </c>
      <c r="E667" s="16">
        <v>23.718860453059126</v>
      </c>
      <c r="F667" s="16">
        <v>533</v>
      </c>
    </row>
    <row r="668" spans="1:6" x14ac:dyDescent="0.25">
      <c r="A668" s="16" t="s">
        <v>184</v>
      </c>
      <c r="B668" s="16" t="s">
        <v>245</v>
      </c>
      <c r="C668" s="16" t="s">
        <v>187</v>
      </c>
      <c r="D668" s="16" t="s">
        <v>190</v>
      </c>
      <c r="E668" s="16">
        <v>6.9199923838714303E-2</v>
      </c>
      <c r="F668" s="16">
        <v>1</v>
      </c>
    </row>
    <row r="669" spans="1:6" x14ac:dyDescent="0.25">
      <c r="A669" s="16" t="s">
        <v>184</v>
      </c>
      <c r="B669" s="16" t="s">
        <v>245</v>
      </c>
      <c r="C669" s="16" t="s">
        <v>187</v>
      </c>
      <c r="D669" s="16" t="s">
        <v>190</v>
      </c>
      <c r="E669" s="16">
        <v>0.17733063619430206</v>
      </c>
      <c r="F669" s="16">
        <v>3</v>
      </c>
    </row>
    <row r="670" spans="1:6" x14ac:dyDescent="0.25">
      <c r="A670" s="16" t="s">
        <v>184</v>
      </c>
      <c r="B670" s="16" t="s">
        <v>245</v>
      </c>
      <c r="C670" s="16" t="s">
        <v>187</v>
      </c>
      <c r="D670" s="16" t="s">
        <v>190</v>
      </c>
      <c r="E670" s="16">
        <v>11.440013223765776</v>
      </c>
      <c r="F670" s="16">
        <v>179</v>
      </c>
    </row>
    <row r="671" spans="1:6" x14ac:dyDescent="0.25">
      <c r="A671" s="16" t="s">
        <v>184</v>
      </c>
      <c r="B671" s="16" t="s">
        <v>245</v>
      </c>
      <c r="C671" s="16" t="s">
        <v>187</v>
      </c>
      <c r="D671" s="16" t="s">
        <v>190</v>
      </c>
      <c r="E671" s="16">
        <v>0.7288117187166695</v>
      </c>
      <c r="F671" s="16">
        <v>14</v>
      </c>
    </row>
    <row r="672" spans="1:6" x14ac:dyDescent="0.25">
      <c r="A672" s="16" t="s">
        <v>184</v>
      </c>
      <c r="B672" s="16" t="s">
        <v>245</v>
      </c>
      <c r="C672" s="16" t="s">
        <v>187</v>
      </c>
      <c r="D672" s="16" t="s">
        <v>189</v>
      </c>
      <c r="E672" s="16">
        <v>14.818605814154459</v>
      </c>
      <c r="F672" s="16">
        <v>445</v>
      </c>
    </row>
    <row r="673" spans="1:6" x14ac:dyDescent="0.25">
      <c r="A673" s="16" t="s">
        <v>184</v>
      </c>
      <c r="B673" s="16" t="s">
        <v>245</v>
      </c>
      <c r="C673" s="16" t="s">
        <v>187</v>
      </c>
      <c r="D673" s="16" t="s">
        <v>190</v>
      </c>
      <c r="E673" s="16">
        <v>0.12453018412530759</v>
      </c>
      <c r="F673" s="16">
        <v>3</v>
      </c>
    </row>
    <row r="674" spans="1:6" x14ac:dyDescent="0.25">
      <c r="A674" s="16" t="s">
        <v>184</v>
      </c>
      <c r="B674" s="16" t="s">
        <v>245</v>
      </c>
      <c r="C674" s="16" t="s">
        <v>187</v>
      </c>
      <c r="D674" s="16" t="s">
        <v>190</v>
      </c>
      <c r="E674" s="16">
        <v>11.90878161387746</v>
      </c>
      <c r="F674" s="16">
        <v>208</v>
      </c>
    </row>
    <row r="675" spans="1:6" x14ac:dyDescent="0.25">
      <c r="A675" s="16" t="s">
        <v>184</v>
      </c>
      <c r="B675" s="16" t="s">
        <v>245</v>
      </c>
      <c r="C675" s="16" t="s">
        <v>192</v>
      </c>
      <c r="D675" s="16" t="s">
        <v>189</v>
      </c>
      <c r="E675" s="16">
        <v>48.228863641643599</v>
      </c>
      <c r="F675" s="16">
        <v>1219</v>
      </c>
    </row>
    <row r="676" spans="1:6" x14ac:dyDescent="0.25">
      <c r="A676" s="16" t="s">
        <v>184</v>
      </c>
      <c r="B676" s="16" t="s">
        <v>245</v>
      </c>
      <c r="C676" s="16" t="s">
        <v>192</v>
      </c>
      <c r="D676" s="16" t="s">
        <v>189</v>
      </c>
      <c r="E676" s="16">
        <v>2.1952834651576114</v>
      </c>
      <c r="F676" s="16">
        <v>73</v>
      </c>
    </row>
    <row r="677" spans="1:6" x14ac:dyDescent="0.25">
      <c r="A677" s="16" t="s">
        <v>184</v>
      </c>
      <c r="B677" s="16" t="s">
        <v>245</v>
      </c>
      <c r="C677" s="16" t="s">
        <v>192</v>
      </c>
      <c r="D677" s="16" t="s">
        <v>190</v>
      </c>
      <c r="E677" s="16">
        <v>0.42907683700677585</v>
      </c>
      <c r="F677" s="16">
        <v>7</v>
      </c>
    </row>
    <row r="678" spans="1:6" x14ac:dyDescent="0.25">
      <c r="A678" s="16" t="s">
        <v>184</v>
      </c>
      <c r="B678" s="16" t="s">
        <v>245</v>
      </c>
      <c r="C678" s="16" t="s">
        <v>192</v>
      </c>
      <c r="D678" s="16" t="s">
        <v>189</v>
      </c>
      <c r="E678" s="16">
        <v>6.1093734476625708E-2</v>
      </c>
      <c r="F678" s="16">
        <v>2</v>
      </c>
    </row>
    <row r="679" spans="1:6" x14ac:dyDescent="0.25">
      <c r="A679" s="16" t="s">
        <v>184</v>
      </c>
      <c r="B679" s="16" t="s">
        <v>246</v>
      </c>
      <c r="C679" s="16" t="s">
        <v>187</v>
      </c>
      <c r="D679" s="16" t="s">
        <v>190</v>
      </c>
      <c r="E679" s="16">
        <v>43.866223818222529</v>
      </c>
      <c r="F679" s="16">
        <v>1098</v>
      </c>
    </row>
    <row r="680" spans="1:6" x14ac:dyDescent="0.25">
      <c r="A680" s="16" t="s">
        <v>184</v>
      </c>
      <c r="B680" s="16" t="s">
        <v>246</v>
      </c>
      <c r="C680" s="16" t="s">
        <v>187</v>
      </c>
      <c r="D680" s="16" t="s">
        <v>189</v>
      </c>
      <c r="E680" s="16">
        <v>3.723494392692038E-2</v>
      </c>
      <c r="F680" s="16">
        <v>1</v>
      </c>
    </row>
    <row r="681" spans="1:6" x14ac:dyDescent="0.25">
      <c r="A681" s="16" t="s">
        <v>184</v>
      </c>
      <c r="B681" s="16" t="s">
        <v>246</v>
      </c>
      <c r="C681" s="16" t="s">
        <v>187</v>
      </c>
      <c r="D681" s="16" t="s">
        <v>190</v>
      </c>
      <c r="E681" s="16">
        <v>7.6006672554898874E-2</v>
      </c>
      <c r="F681" s="16">
        <v>2</v>
      </c>
    </row>
    <row r="682" spans="1:6" x14ac:dyDescent="0.25">
      <c r="A682" s="16" t="s">
        <v>184</v>
      </c>
      <c r="B682" s="16" t="s">
        <v>246</v>
      </c>
      <c r="C682" s="16" t="s">
        <v>187</v>
      </c>
      <c r="D682" s="16" t="s">
        <v>189</v>
      </c>
      <c r="E682" s="16">
        <v>116.55895532885708</v>
      </c>
      <c r="F682" s="16">
        <v>3110</v>
      </c>
    </row>
    <row r="683" spans="1:6" x14ac:dyDescent="0.25">
      <c r="A683" s="16" t="s">
        <v>184</v>
      </c>
      <c r="B683" s="16" t="s">
        <v>246</v>
      </c>
      <c r="C683" s="16" t="s">
        <v>187</v>
      </c>
      <c r="D683" s="16" t="s">
        <v>190</v>
      </c>
      <c r="E683" s="16">
        <v>9.3694156416598728E-2</v>
      </c>
      <c r="F683" s="16">
        <v>2</v>
      </c>
    </row>
    <row r="684" spans="1:6" x14ac:dyDescent="0.25">
      <c r="A684" s="16" t="s">
        <v>184</v>
      </c>
      <c r="B684" s="16" t="s">
        <v>246</v>
      </c>
      <c r="C684" s="16" t="s">
        <v>187</v>
      </c>
      <c r="D684" s="16" t="s">
        <v>190</v>
      </c>
      <c r="E684" s="16">
        <v>1.8801164671331534</v>
      </c>
      <c r="F684" s="16">
        <v>35</v>
      </c>
    </row>
    <row r="685" spans="1:6" x14ac:dyDescent="0.25">
      <c r="A685" s="16" t="s">
        <v>184</v>
      </c>
      <c r="B685" s="16" t="s">
        <v>246</v>
      </c>
      <c r="C685" s="16" t="s">
        <v>187</v>
      </c>
      <c r="D685" s="16" t="s">
        <v>190</v>
      </c>
      <c r="E685" s="16">
        <v>0.16869028027982375</v>
      </c>
      <c r="F685" s="16">
        <v>4</v>
      </c>
    </row>
    <row r="686" spans="1:6" x14ac:dyDescent="0.25">
      <c r="A686" s="16" t="s">
        <v>184</v>
      </c>
      <c r="B686" s="16" t="s">
        <v>246</v>
      </c>
      <c r="C686" s="16" t="s">
        <v>187</v>
      </c>
      <c r="D686" s="16" t="s">
        <v>190</v>
      </c>
      <c r="E686" s="16">
        <v>0.5113582622921794</v>
      </c>
      <c r="F686" s="16">
        <v>11</v>
      </c>
    </row>
    <row r="687" spans="1:6" x14ac:dyDescent="0.25">
      <c r="A687" s="16" t="s">
        <v>184</v>
      </c>
      <c r="B687" s="16" t="s">
        <v>246</v>
      </c>
      <c r="C687" s="16" t="s">
        <v>187</v>
      </c>
      <c r="D687" s="16" t="s">
        <v>190</v>
      </c>
      <c r="E687" s="16">
        <v>25.998256246031751</v>
      </c>
      <c r="F687" s="16">
        <v>695</v>
      </c>
    </row>
    <row r="688" spans="1:6" x14ac:dyDescent="0.25">
      <c r="A688" s="16" t="s">
        <v>184</v>
      </c>
      <c r="B688" s="16" t="s">
        <v>246</v>
      </c>
      <c r="C688" s="16" t="s">
        <v>187</v>
      </c>
      <c r="D688" s="16" t="s">
        <v>189</v>
      </c>
      <c r="E688" s="16">
        <v>5.7217297002418233E-2</v>
      </c>
      <c r="F688" s="16">
        <v>2</v>
      </c>
    </row>
    <row r="689" spans="1:6" x14ac:dyDescent="0.25">
      <c r="A689" s="16" t="s">
        <v>184</v>
      </c>
      <c r="B689" s="16" t="s">
        <v>246</v>
      </c>
      <c r="C689" s="16" t="s">
        <v>187</v>
      </c>
      <c r="D689" s="16" t="s">
        <v>190</v>
      </c>
      <c r="E689" s="16">
        <v>0.10681094442333709</v>
      </c>
      <c r="F689" s="16">
        <v>2</v>
      </c>
    </row>
    <row r="690" spans="1:6" x14ac:dyDescent="0.25">
      <c r="A690" s="16" t="s">
        <v>184</v>
      </c>
      <c r="B690" s="16" t="s">
        <v>246</v>
      </c>
      <c r="C690" s="16" t="s">
        <v>187</v>
      </c>
      <c r="D690" s="16" t="s">
        <v>190</v>
      </c>
      <c r="E690" s="16">
        <v>6.5715499925964871E-2</v>
      </c>
      <c r="F690" s="16">
        <v>2</v>
      </c>
    </row>
    <row r="691" spans="1:6" x14ac:dyDescent="0.25">
      <c r="A691" s="16" t="s">
        <v>184</v>
      </c>
      <c r="B691" s="16" t="s">
        <v>246</v>
      </c>
      <c r="C691" s="16" t="s">
        <v>187</v>
      </c>
      <c r="D691" s="16" t="s">
        <v>189</v>
      </c>
      <c r="E691" s="16">
        <v>124.04366848025691</v>
      </c>
      <c r="F691" s="16">
        <v>3590</v>
      </c>
    </row>
    <row r="692" spans="1:6" x14ac:dyDescent="0.25">
      <c r="A692" s="16" t="s">
        <v>184</v>
      </c>
      <c r="B692" s="16" t="s">
        <v>246</v>
      </c>
      <c r="C692" s="16" t="s">
        <v>187</v>
      </c>
      <c r="D692" s="16" t="s">
        <v>190</v>
      </c>
      <c r="E692" s="16">
        <v>1.3608640857216276</v>
      </c>
      <c r="F692" s="16">
        <v>34</v>
      </c>
    </row>
    <row r="693" spans="1:6" x14ac:dyDescent="0.25">
      <c r="A693" s="16" t="s">
        <v>184</v>
      </c>
      <c r="B693" s="16" t="s">
        <v>246</v>
      </c>
      <c r="C693" s="16" t="s">
        <v>187</v>
      </c>
      <c r="D693" s="16" t="s">
        <v>190</v>
      </c>
      <c r="E693" s="16">
        <v>6.1888690963351492E-2</v>
      </c>
      <c r="F693" s="16">
        <v>2</v>
      </c>
    </row>
    <row r="694" spans="1:6" x14ac:dyDescent="0.25">
      <c r="A694" s="16" t="s">
        <v>184</v>
      </c>
      <c r="B694" s="16" t="s">
        <v>246</v>
      </c>
      <c r="C694" s="16" t="s">
        <v>187</v>
      </c>
      <c r="D694" s="16" t="s">
        <v>190</v>
      </c>
      <c r="E694" s="16">
        <v>0.4154851572748457</v>
      </c>
      <c r="F694" s="16">
        <v>6</v>
      </c>
    </row>
    <row r="695" spans="1:6" x14ac:dyDescent="0.25">
      <c r="A695" s="16" t="s">
        <v>184</v>
      </c>
      <c r="B695" s="16" t="s">
        <v>246</v>
      </c>
      <c r="C695" s="16" t="s">
        <v>192</v>
      </c>
      <c r="D695" s="16" t="s">
        <v>189</v>
      </c>
      <c r="E695" s="16">
        <v>109.8754540942539</v>
      </c>
      <c r="F695" s="16">
        <v>3697</v>
      </c>
    </row>
    <row r="696" spans="1:6" x14ac:dyDescent="0.25">
      <c r="A696" s="16" t="s">
        <v>184</v>
      </c>
      <c r="B696" s="16" t="s">
        <v>246</v>
      </c>
      <c r="C696" s="16" t="s">
        <v>192</v>
      </c>
      <c r="D696" s="16" t="s">
        <v>190</v>
      </c>
      <c r="E696" s="16">
        <v>0.2727990238802816</v>
      </c>
      <c r="F696" s="16">
        <v>14</v>
      </c>
    </row>
    <row r="697" spans="1:6" x14ac:dyDescent="0.25">
      <c r="A697" s="16" t="s">
        <v>184</v>
      </c>
      <c r="B697" s="16" t="s">
        <v>246</v>
      </c>
      <c r="C697" s="16" t="s">
        <v>192</v>
      </c>
      <c r="D697" s="16" t="s">
        <v>189</v>
      </c>
      <c r="E697" s="16">
        <v>1.0148614092765615</v>
      </c>
      <c r="F697" s="16">
        <v>37</v>
      </c>
    </row>
    <row r="698" spans="1:6" x14ac:dyDescent="0.25">
      <c r="A698" s="16" t="s">
        <v>184</v>
      </c>
      <c r="B698" s="16" t="s">
        <v>246</v>
      </c>
      <c r="C698" s="16" t="s">
        <v>192</v>
      </c>
      <c r="D698" s="16" t="s">
        <v>189</v>
      </c>
      <c r="E698" s="16">
        <v>1.9044649519281042E-2</v>
      </c>
      <c r="F698" s="16">
        <v>1</v>
      </c>
    </row>
    <row r="699" spans="1:6" x14ac:dyDescent="0.25">
      <c r="A699" s="16" t="s">
        <v>184</v>
      </c>
      <c r="B699" s="16" t="s">
        <v>246</v>
      </c>
      <c r="C699" s="16" t="s">
        <v>187</v>
      </c>
      <c r="D699" s="16" t="s">
        <v>190</v>
      </c>
      <c r="E699" s="16">
        <v>6.5619004444739808</v>
      </c>
      <c r="F699" s="16">
        <v>163</v>
      </c>
    </row>
    <row r="700" spans="1:6" x14ac:dyDescent="0.25">
      <c r="A700" s="16" t="s">
        <v>184</v>
      </c>
      <c r="B700" s="16" t="s">
        <v>246</v>
      </c>
      <c r="C700" s="16" t="s">
        <v>187</v>
      </c>
      <c r="D700" s="16" t="s">
        <v>190</v>
      </c>
      <c r="E700" s="16">
        <v>5.3103289051546071E-2</v>
      </c>
      <c r="F700" s="16">
        <v>1</v>
      </c>
    </row>
    <row r="701" spans="1:6" x14ac:dyDescent="0.25">
      <c r="A701" s="16" t="s">
        <v>184</v>
      </c>
      <c r="B701" s="16" t="s">
        <v>246</v>
      </c>
      <c r="C701" s="16" t="s">
        <v>187</v>
      </c>
      <c r="D701" s="16" t="s">
        <v>189</v>
      </c>
      <c r="E701" s="16">
        <v>48.867082049413014</v>
      </c>
      <c r="F701" s="16">
        <v>1302</v>
      </c>
    </row>
    <row r="702" spans="1:6" x14ac:dyDescent="0.25">
      <c r="A702" s="16" t="s">
        <v>184</v>
      </c>
      <c r="B702" s="16" t="s">
        <v>246</v>
      </c>
      <c r="C702" s="16" t="s">
        <v>187</v>
      </c>
      <c r="D702" s="16" t="s">
        <v>190</v>
      </c>
      <c r="E702" s="16">
        <v>7.3159579432317157E-2</v>
      </c>
      <c r="F702" s="16">
        <v>2</v>
      </c>
    </row>
    <row r="703" spans="1:6" x14ac:dyDescent="0.25">
      <c r="A703" s="16" t="s">
        <v>184</v>
      </c>
      <c r="B703" s="16" t="s">
        <v>246</v>
      </c>
      <c r="C703" s="16" t="s">
        <v>192</v>
      </c>
      <c r="D703" s="16" t="s">
        <v>189</v>
      </c>
      <c r="E703" s="16">
        <v>28.918763070545747</v>
      </c>
      <c r="F703" s="16">
        <v>1546</v>
      </c>
    </row>
    <row r="704" spans="1:6" x14ac:dyDescent="0.25">
      <c r="A704" s="16" t="s">
        <v>184</v>
      </c>
      <c r="B704" s="16" t="s">
        <v>247</v>
      </c>
      <c r="C704" s="16" t="s">
        <v>187</v>
      </c>
      <c r="D704" s="16" t="s">
        <v>189</v>
      </c>
      <c r="E704" s="16">
        <v>6.8651610771537044</v>
      </c>
      <c r="F704" s="16">
        <v>248</v>
      </c>
    </row>
    <row r="705" spans="1:6" x14ac:dyDescent="0.25">
      <c r="A705" s="16" t="s">
        <v>184</v>
      </c>
      <c r="B705" s="16" t="s">
        <v>247</v>
      </c>
      <c r="C705" s="16" t="s">
        <v>187</v>
      </c>
      <c r="D705" s="16" t="s">
        <v>189</v>
      </c>
      <c r="E705" s="16">
        <v>66.771658177486742</v>
      </c>
      <c r="F705" s="16">
        <v>2518</v>
      </c>
    </row>
    <row r="706" spans="1:6" x14ac:dyDescent="0.25">
      <c r="A706" s="16" t="s">
        <v>184</v>
      </c>
      <c r="B706" s="16" t="s">
        <v>247</v>
      </c>
      <c r="C706" s="16" t="s">
        <v>192</v>
      </c>
      <c r="D706" s="16" t="s">
        <v>189</v>
      </c>
      <c r="E706" s="16">
        <v>24.358380206157186</v>
      </c>
      <c r="F706" s="16">
        <v>1153</v>
      </c>
    </row>
    <row r="707" spans="1:6" x14ac:dyDescent="0.25">
      <c r="A707" s="16" t="s">
        <v>184</v>
      </c>
      <c r="B707" s="16" t="s">
        <v>247</v>
      </c>
      <c r="C707" s="16" t="s">
        <v>192</v>
      </c>
      <c r="D707" s="16" t="s">
        <v>189</v>
      </c>
      <c r="E707" s="16">
        <v>0.54376960830930332</v>
      </c>
      <c r="F707" s="16">
        <v>34</v>
      </c>
    </row>
    <row r="708" spans="1:6" x14ac:dyDescent="0.25">
      <c r="A708" s="16" t="s">
        <v>184</v>
      </c>
      <c r="B708" s="16" t="s">
        <v>247</v>
      </c>
      <c r="C708" s="16" t="s">
        <v>192</v>
      </c>
      <c r="D708" s="16" t="s">
        <v>189</v>
      </c>
      <c r="E708" s="16">
        <v>0.80539451763665681</v>
      </c>
      <c r="F708" s="16">
        <v>47</v>
      </c>
    </row>
    <row r="709" spans="1:6" x14ac:dyDescent="0.25">
      <c r="A709" s="16" t="s">
        <v>184</v>
      </c>
      <c r="B709" s="16" t="s">
        <v>247</v>
      </c>
      <c r="C709" s="16" t="s">
        <v>192</v>
      </c>
      <c r="D709" s="16" t="s">
        <v>189</v>
      </c>
      <c r="E709" s="16">
        <v>0.74042696753523862</v>
      </c>
      <c r="F709" s="16">
        <v>46</v>
      </c>
    </row>
    <row r="710" spans="1:6" x14ac:dyDescent="0.25">
      <c r="A710" s="16" t="s">
        <v>184</v>
      </c>
      <c r="B710" s="16" t="s">
        <v>248</v>
      </c>
      <c r="C710" s="16" t="s">
        <v>187</v>
      </c>
      <c r="D710" s="16" t="s">
        <v>190</v>
      </c>
      <c r="E710" s="16">
        <v>2.5499417296813478</v>
      </c>
      <c r="F710" s="16">
        <v>77</v>
      </c>
    </row>
    <row r="711" spans="1:6" x14ac:dyDescent="0.25">
      <c r="A711" s="16" t="s">
        <v>184</v>
      </c>
      <c r="B711" s="16" t="s">
        <v>248</v>
      </c>
      <c r="C711" s="16" t="s">
        <v>187</v>
      </c>
      <c r="D711" s="16" t="s">
        <v>190</v>
      </c>
      <c r="E711" s="16">
        <v>3.3722152192378563E-2</v>
      </c>
      <c r="F711" s="16">
        <v>1</v>
      </c>
    </row>
    <row r="712" spans="1:6" x14ac:dyDescent="0.25">
      <c r="A712" s="16" t="s">
        <v>184</v>
      </c>
      <c r="B712" s="16" t="s">
        <v>248</v>
      </c>
      <c r="C712" s="16" t="s">
        <v>187</v>
      </c>
      <c r="D712" s="16" t="s">
        <v>189</v>
      </c>
      <c r="E712" s="16">
        <v>17.809748995835225</v>
      </c>
      <c r="F712" s="16">
        <v>574</v>
      </c>
    </row>
    <row r="713" spans="1:6" x14ac:dyDescent="0.25">
      <c r="A713" s="16" t="s">
        <v>184</v>
      </c>
      <c r="B713" s="16" t="s">
        <v>248</v>
      </c>
      <c r="C713" s="16" t="s">
        <v>187</v>
      </c>
      <c r="D713" s="16" t="s">
        <v>190</v>
      </c>
      <c r="E713" s="16">
        <v>9.7609054308098062E-2</v>
      </c>
      <c r="F713" s="16">
        <v>2</v>
      </c>
    </row>
    <row r="714" spans="1:6" x14ac:dyDescent="0.25">
      <c r="A714" s="16" t="s">
        <v>184</v>
      </c>
      <c r="B714" s="16" t="s">
        <v>248</v>
      </c>
      <c r="C714" s="16" t="s">
        <v>187</v>
      </c>
      <c r="D714" s="16" t="s">
        <v>190</v>
      </c>
      <c r="E714" s="16">
        <v>6.1580871749066061E-2</v>
      </c>
      <c r="F714" s="16">
        <v>2</v>
      </c>
    </row>
    <row r="715" spans="1:6" x14ac:dyDescent="0.25">
      <c r="A715" s="16" t="s">
        <v>184</v>
      </c>
      <c r="B715" s="16" t="s">
        <v>248</v>
      </c>
      <c r="C715" s="16" t="s">
        <v>187</v>
      </c>
      <c r="D715" s="16" t="s">
        <v>190</v>
      </c>
      <c r="E715" s="16">
        <v>8.7887957042820875E-2</v>
      </c>
      <c r="F715" s="16">
        <v>2</v>
      </c>
    </row>
    <row r="716" spans="1:6" x14ac:dyDescent="0.25">
      <c r="A716" s="16" t="s">
        <v>184</v>
      </c>
      <c r="B716" s="16" t="s">
        <v>248</v>
      </c>
      <c r="C716" s="16" t="s">
        <v>187</v>
      </c>
      <c r="D716" s="16" t="s">
        <v>190</v>
      </c>
      <c r="E716" s="16">
        <v>0.10146765568172997</v>
      </c>
      <c r="F716" s="16">
        <v>3</v>
      </c>
    </row>
    <row r="717" spans="1:6" x14ac:dyDescent="0.25">
      <c r="A717" s="16" t="s">
        <v>184</v>
      </c>
      <c r="B717" s="16" t="s">
        <v>248</v>
      </c>
      <c r="C717" s="16" t="s">
        <v>187</v>
      </c>
      <c r="D717" s="16" t="s">
        <v>190</v>
      </c>
      <c r="E717" s="16">
        <v>17.225743800433012</v>
      </c>
      <c r="F717" s="16">
        <v>507</v>
      </c>
    </row>
    <row r="718" spans="1:6" x14ac:dyDescent="0.25">
      <c r="A718" s="16" t="s">
        <v>184</v>
      </c>
      <c r="B718" s="16" t="s">
        <v>248</v>
      </c>
      <c r="C718" s="16" t="s">
        <v>187</v>
      </c>
      <c r="D718" s="16" t="s">
        <v>190</v>
      </c>
      <c r="E718" s="16">
        <v>8.0988641905422737E-2</v>
      </c>
      <c r="F718" s="16">
        <v>2</v>
      </c>
    </row>
    <row r="719" spans="1:6" x14ac:dyDescent="0.25">
      <c r="A719" s="16" t="s">
        <v>184</v>
      </c>
      <c r="B719" s="16" t="s">
        <v>248</v>
      </c>
      <c r="C719" s="16" t="s">
        <v>187</v>
      </c>
      <c r="D719" s="16" t="s">
        <v>190</v>
      </c>
      <c r="E719" s="16">
        <v>0.20293283390714403</v>
      </c>
      <c r="F719" s="16">
        <v>7</v>
      </c>
    </row>
    <row r="720" spans="1:6" x14ac:dyDescent="0.25">
      <c r="A720" s="16" t="s">
        <v>184</v>
      </c>
      <c r="B720" s="16" t="s">
        <v>248</v>
      </c>
      <c r="C720" s="16" t="s">
        <v>187</v>
      </c>
      <c r="D720" s="16" t="s">
        <v>189</v>
      </c>
      <c r="E720" s="16">
        <v>127.47032095585378</v>
      </c>
      <c r="F720" s="16">
        <v>4096</v>
      </c>
    </row>
    <row r="721" spans="1:6" x14ac:dyDescent="0.25">
      <c r="A721" s="16" t="s">
        <v>184</v>
      </c>
      <c r="B721" s="16" t="s">
        <v>248</v>
      </c>
      <c r="C721" s="16" t="s">
        <v>187</v>
      </c>
      <c r="D721" s="16" t="s">
        <v>190</v>
      </c>
      <c r="E721" s="16">
        <v>0.11951088870116874</v>
      </c>
      <c r="F721" s="16">
        <v>4</v>
      </c>
    </row>
    <row r="722" spans="1:6" x14ac:dyDescent="0.25">
      <c r="A722" s="16" t="s">
        <v>184</v>
      </c>
      <c r="B722" s="16" t="s">
        <v>248</v>
      </c>
      <c r="C722" s="16" t="s">
        <v>187</v>
      </c>
      <c r="D722" s="16" t="s">
        <v>190</v>
      </c>
      <c r="E722" s="16">
        <v>2.5132738594808267E-2</v>
      </c>
      <c r="F722" s="16">
        <v>1</v>
      </c>
    </row>
    <row r="723" spans="1:6" x14ac:dyDescent="0.25">
      <c r="A723" s="16" t="s">
        <v>184</v>
      </c>
      <c r="B723" s="16" t="s">
        <v>248</v>
      </c>
      <c r="C723" s="16" t="s">
        <v>187</v>
      </c>
      <c r="D723" s="16" t="s">
        <v>190</v>
      </c>
      <c r="E723" s="16">
        <v>7.2432989338556561E-2</v>
      </c>
      <c r="F723" s="16">
        <v>2</v>
      </c>
    </row>
    <row r="724" spans="1:6" x14ac:dyDescent="0.25">
      <c r="A724" s="16" t="s">
        <v>184</v>
      </c>
      <c r="B724" s="16" t="s">
        <v>248</v>
      </c>
      <c r="C724" s="16" t="s">
        <v>187</v>
      </c>
      <c r="D724" s="16" t="s">
        <v>190</v>
      </c>
      <c r="E724" s="16">
        <v>0.24784931432170829</v>
      </c>
      <c r="F724" s="16">
        <v>4</v>
      </c>
    </row>
    <row r="725" spans="1:6" x14ac:dyDescent="0.25">
      <c r="A725" s="16" t="s">
        <v>184</v>
      </c>
      <c r="B725" s="16" t="s">
        <v>248</v>
      </c>
      <c r="C725" s="16" t="s">
        <v>192</v>
      </c>
      <c r="D725" s="16" t="s">
        <v>189</v>
      </c>
      <c r="E725" s="16">
        <v>42.798695430342512</v>
      </c>
      <c r="F725" s="16">
        <v>1687</v>
      </c>
    </row>
    <row r="726" spans="1:6" x14ac:dyDescent="0.25">
      <c r="A726" s="16" t="s">
        <v>184</v>
      </c>
      <c r="B726" s="16" t="s">
        <v>248</v>
      </c>
      <c r="C726" s="16" t="s">
        <v>192</v>
      </c>
      <c r="D726" s="16" t="s">
        <v>189</v>
      </c>
      <c r="E726" s="16">
        <v>0.23301514772326876</v>
      </c>
      <c r="F726" s="16">
        <v>7</v>
      </c>
    </row>
    <row r="727" spans="1:6" x14ac:dyDescent="0.25">
      <c r="A727" s="16" t="s">
        <v>184</v>
      </c>
      <c r="B727" s="16" t="s">
        <v>248</v>
      </c>
      <c r="C727" s="16" t="s">
        <v>192</v>
      </c>
      <c r="D727" s="16" t="s">
        <v>190</v>
      </c>
      <c r="E727" s="16">
        <v>3.2253970948906877E-2</v>
      </c>
      <c r="F727" s="16">
        <v>2</v>
      </c>
    </row>
    <row r="728" spans="1:6" x14ac:dyDescent="0.25">
      <c r="A728" s="16" t="s">
        <v>184</v>
      </c>
      <c r="B728" s="16" t="s">
        <v>248</v>
      </c>
      <c r="C728" s="16" t="s">
        <v>192</v>
      </c>
      <c r="D728" s="16" t="s">
        <v>189</v>
      </c>
      <c r="E728" s="16">
        <v>1.3826116511869444</v>
      </c>
      <c r="F728" s="16">
        <v>66</v>
      </c>
    </row>
    <row r="729" spans="1:6" x14ac:dyDescent="0.25">
      <c r="A729" s="16" t="s">
        <v>184</v>
      </c>
      <c r="B729" s="16" t="s">
        <v>248</v>
      </c>
      <c r="C729" s="16" t="s">
        <v>192</v>
      </c>
      <c r="D729" s="16" t="s">
        <v>189</v>
      </c>
      <c r="E729" s="16">
        <v>16.647480256648315</v>
      </c>
      <c r="F729" s="16">
        <v>999</v>
      </c>
    </row>
    <row r="730" spans="1:6" x14ac:dyDescent="0.25">
      <c r="A730" s="16" t="s">
        <v>184</v>
      </c>
      <c r="B730" s="16" t="s">
        <v>249</v>
      </c>
      <c r="C730" s="16" t="s">
        <v>187</v>
      </c>
      <c r="D730" s="16" t="s">
        <v>189</v>
      </c>
      <c r="E730" s="16">
        <v>5.2613963420691965</v>
      </c>
      <c r="F730" s="16">
        <v>191</v>
      </c>
    </row>
    <row r="731" spans="1:6" x14ac:dyDescent="0.25">
      <c r="A731" s="16" t="s">
        <v>184</v>
      </c>
      <c r="B731" s="16" t="s">
        <v>249</v>
      </c>
      <c r="C731" s="16" t="s">
        <v>187</v>
      </c>
      <c r="D731" s="16" t="s">
        <v>189</v>
      </c>
      <c r="E731" s="16">
        <v>65.933398310238672</v>
      </c>
      <c r="F731" s="16">
        <v>2484</v>
      </c>
    </row>
    <row r="732" spans="1:6" x14ac:dyDescent="0.25">
      <c r="A732" s="16" t="s">
        <v>184</v>
      </c>
      <c r="B732" s="16" t="s">
        <v>249</v>
      </c>
      <c r="C732" s="16" t="s">
        <v>192</v>
      </c>
      <c r="D732" s="16" t="s">
        <v>189</v>
      </c>
      <c r="E732" s="16">
        <v>34.4085353925513</v>
      </c>
      <c r="F732" s="16">
        <v>1568</v>
      </c>
    </row>
    <row r="733" spans="1:6" x14ac:dyDescent="0.25">
      <c r="A733" s="16" t="s">
        <v>184</v>
      </c>
      <c r="B733" s="16" t="s">
        <v>249</v>
      </c>
      <c r="C733" s="16" t="s">
        <v>192</v>
      </c>
      <c r="D733" s="16" t="s">
        <v>189</v>
      </c>
      <c r="E733" s="16">
        <v>9.699418788055103E-2</v>
      </c>
      <c r="F733" s="16">
        <v>10</v>
      </c>
    </row>
    <row r="734" spans="1:6" x14ac:dyDescent="0.25">
      <c r="A734" s="16" t="s">
        <v>184</v>
      </c>
      <c r="B734" s="16" t="s">
        <v>249</v>
      </c>
      <c r="C734" s="16" t="s">
        <v>192</v>
      </c>
      <c r="D734" s="16" t="s">
        <v>189</v>
      </c>
      <c r="E734" s="16">
        <v>2.0180453658967346</v>
      </c>
      <c r="F734" s="16">
        <v>102</v>
      </c>
    </row>
    <row r="735" spans="1:6" x14ac:dyDescent="0.25">
      <c r="A735" s="16" t="s">
        <v>184</v>
      </c>
      <c r="B735" s="16" t="s">
        <v>249</v>
      </c>
      <c r="C735" s="16" t="s">
        <v>192</v>
      </c>
      <c r="D735" s="16" t="s">
        <v>189</v>
      </c>
      <c r="E735" s="16">
        <v>1.3701288723213019</v>
      </c>
      <c r="F735" s="16">
        <v>76</v>
      </c>
    </row>
    <row r="736" spans="1:6" x14ac:dyDescent="0.25">
      <c r="A736" s="16" t="s">
        <v>184</v>
      </c>
      <c r="B736" s="16" t="s">
        <v>250</v>
      </c>
      <c r="C736" s="16" t="s">
        <v>187</v>
      </c>
      <c r="D736" s="16" t="s">
        <v>190</v>
      </c>
      <c r="E736" s="16">
        <v>76.103372407434122</v>
      </c>
      <c r="F736" s="16">
        <v>1861</v>
      </c>
    </row>
    <row r="737" spans="1:6" x14ac:dyDescent="0.25">
      <c r="A737" s="16" t="s">
        <v>184</v>
      </c>
      <c r="B737" s="16" t="s">
        <v>250</v>
      </c>
      <c r="C737" s="16" t="s">
        <v>187</v>
      </c>
      <c r="D737" s="16" t="s">
        <v>189</v>
      </c>
      <c r="E737" s="16">
        <v>12.033992979607804</v>
      </c>
      <c r="F737" s="16">
        <v>318</v>
      </c>
    </row>
    <row r="738" spans="1:6" x14ac:dyDescent="0.25">
      <c r="A738" s="16" t="s">
        <v>184</v>
      </c>
      <c r="B738" s="16" t="s">
        <v>250</v>
      </c>
      <c r="C738" s="16" t="s">
        <v>187</v>
      </c>
      <c r="D738" s="16" t="s">
        <v>190</v>
      </c>
      <c r="E738" s="16">
        <v>3.9216290115844132</v>
      </c>
      <c r="F738" s="16">
        <v>66</v>
      </c>
    </row>
    <row r="739" spans="1:6" x14ac:dyDescent="0.25">
      <c r="A739" s="16" t="s">
        <v>184</v>
      </c>
      <c r="B739" s="16" t="s">
        <v>250</v>
      </c>
      <c r="C739" s="16" t="s">
        <v>187</v>
      </c>
      <c r="D739" s="16" t="s">
        <v>190</v>
      </c>
      <c r="E739" s="16">
        <v>0.88170424683004833</v>
      </c>
      <c r="F739" s="16">
        <v>16</v>
      </c>
    </row>
    <row r="740" spans="1:6" x14ac:dyDescent="0.25">
      <c r="A740" s="16" t="s">
        <v>184</v>
      </c>
      <c r="B740" s="16" t="s">
        <v>250</v>
      </c>
      <c r="C740" s="16" t="s">
        <v>187</v>
      </c>
      <c r="D740" s="16" t="s">
        <v>190</v>
      </c>
      <c r="E740" s="16">
        <v>0.96359270278673648</v>
      </c>
      <c r="F740" s="16">
        <v>14</v>
      </c>
    </row>
    <row r="741" spans="1:6" x14ac:dyDescent="0.25">
      <c r="A741" s="16" t="s">
        <v>184</v>
      </c>
      <c r="B741" s="16" t="s">
        <v>250</v>
      </c>
      <c r="C741" s="16" t="s">
        <v>187</v>
      </c>
      <c r="D741" s="16" t="s">
        <v>190</v>
      </c>
      <c r="E741" s="16">
        <v>13.607805921514155</v>
      </c>
      <c r="F741" s="16">
        <v>366</v>
      </c>
    </row>
    <row r="742" spans="1:6" x14ac:dyDescent="0.25">
      <c r="A742" s="16" t="s">
        <v>184</v>
      </c>
      <c r="B742" s="16" t="s">
        <v>250</v>
      </c>
      <c r="C742" s="16" t="s">
        <v>187</v>
      </c>
      <c r="D742" s="16" t="s">
        <v>189</v>
      </c>
      <c r="E742" s="16">
        <v>160.62289423053122</v>
      </c>
      <c r="F742" s="16">
        <v>4502</v>
      </c>
    </row>
    <row r="743" spans="1:6" x14ac:dyDescent="0.25">
      <c r="A743" s="16" t="s">
        <v>184</v>
      </c>
      <c r="B743" s="16" t="s">
        <v>250</v>
      </c>
      <c r="C743" s="16" t="s">
        <v>187</v>
      </c>
      <c r="D743" s="16" t="s">
        <v>190</v>
      </c>
      <c r="E743" s="16">
        <v>7.5595195191353229E-2</v>
      </c>
      <c r="F743" s="16">
        <v>1</v>
      </c>
    </row>
    <row r="744" spans="1:6" x14ac:dyDescent="0.25">
      <c r="A744" s="16" t="s">
        <v>184</v>
      </c>
      <c r="B744" s="16" t="s">
        <v>250</v>
      </c>
      <c r="C744" s="16" t="s">
        <v>187</v>
      </c>
      <c r="D744" s="16" t="s">
        <v>190</v>
      </c>
      <c r="E744" s="16">
        <v>7.9562943522494226E-2</v>
      </c>
      <c r="F744" s="16">
        <v>2</v>
      </c>
    </row>
    <row r="745" spans="1:6" x14ac:dyDescent="0.25">
      <c r="A745" s="16" t="s">
        <v>184</v>
      </c>
      <c r="B745" s="16" t="s">
        <v>250</v>
      </c>
      <c r="C745" s="16" t="s">
        <v>187</v>
      </c>
      <c r="D745" s="16" t="s">
        <v>190</v>
      </c>
      <c r="E745" s="16">
        <v>1.4261874961874585</v>
      </c>
      <c r="F745" s="16">
        <v>26</v>
      </c>
    </row>
    <row r="746" spans="1:6" x14ac:dyDescent="0.25">
      <c r="A746" s="16" t="s">
        <v>184</v>
      </c>
      <c r="B746" s="16" t="s">
        <v>250</v>
      </c>
      <c r="C746" s="16" t="s">
        <v>187</v>
      </c>
      <c r="D746" s="16" t="s">
        <v>189</v>
      </c>
      <c r="E746" s="16">
        <v>7.2524426343453477E-2</v>
      </c>
      <c r="F746" s="16">
        <v>1</v>
      </c>
    </row>
    <row r="747" spans="1:6" x14ac:dyDescent="0.25">
      <c r="A747" s="16" t="s">
        <v>184</v>
      </c>
      <c r="B747" s="16" t="s">
        <v>250</v>
      </c>
      <c r="C747" s="16" t="s">
        <v>187</v>
      </c>
      <c r="D747" s="16" t="s">
        <v>190</v>
      </c>
      <c r="E747" s="16">
        <v>1.7612781787816403</v>
      </c>
      <c r="F747" s="16">
        <v>33</v>
      </c>
    </row>
    <row r="748" spans="1:6" x14ac:dyDescent="0.25">
      <c r="A748" s="16" t="s">
        <v>184</v>
      </c>
      <c r="B748" s="16" t="s">
        <v>250</v>
      </c>
      <c r="C748" s="16" t="s">
        <v>187</v>
      </c>
      <c r="D748" s="16" t="s">
        <v>190</v>
      </c>
      <c r="E748" s="16">
        <v>2.4815064888088778</v>
      </c>
      <c r="F748" s="16">
        <v>46</v>
      </c>
    </row>
    <row r="749" spans="1:6" x14ac:dyDescent="0.25">
      <c r="A749" s="16" t="s">
        <v>184</v>
      </c>
      <c r="B749" s="16" t="s">
        <v>250</v>
      </c>
      <c r="C749" s="16" t="s">
        <v>187</v>
      </c>
      <c r="D749" s="16" t="s">
        <v>189</v>
      </c>
      <c r="E749" s="16">
        <v>0.20497371534774583</v>
      </c>
      <c r="F749" s="16">
        <v>4</v>
      </c>
    </row>
    <row r="750" spans="1:6" x14ac:dyDescent="0.25">
      <c r="A750" s="16" t="s">
        <v>184</v>
      </c>
      <c r="B750" s="16" t="s">
        <v>250</v>
      </c>
      <c r="C750" s="16" t="s">
        <v>187</v>
      </c>
      <c r="D750" s="16" t="s">
        <v>190</v>
      </c>
      <c r="E750" s="16">
        <v>0.74269204160886937</v>
      </c>
      <c r="F750" s="16">
        <v>14</v>
      </c>
    </row>
    <row r="751" spans="1:6" x14ac:dyDescent="0.25">
      <c r="A751" s="16" t="s">
        <v>184</v>
      </c>
      <c r="B751" s="16" t="s">
        <v>250</v>
      </c>
      <c r="C751" s="16" t="s">
        <v>187</v>
      </c>
      <c r="D751" s="16" t="s">
        <v>190</v>
      </c>
      <c r="E751" s="16">
        <v>0.20849587895196828</v>
      </c>
      <c r="F751" s="16">
        <v>4</v>
      </c>
    </row>
    <row r="752" spans="1:6" x14ac:dyDescent="0.25">
      <c r="A752" s="16" t="s">
        <v>184</v>
      </c>
      <c r="B752" s="16" t="s">
        <v>250</v>
      </c>
      <c r="C752" s="16" t="s">
        <v>187</v>
      </c>
      <c r="D752" s="16" t="s">
        <v>190</v>
      </c>
      <c r="E752" s="16">
        <v>0.26540901694940122</v>
      </c>
      <c r="F752" s="16">
        <v>5</v>
      </c>
    </row>
    <row r="753" spans="1:6" x14ac:dyDescent="0.25">
      <c r="A753" s="16" t="s">
        <v>184</v>
      </c>
      <c r="B753" s="16" t="s">
        <v>250</v>
      </c>
      <c r="C753" s="16" t="s">
        <v>187</v>
      </c>
      <c r="D753" s="16" t="s">
        <v>190</v>
      </c>
      <c r="E753" s="16">
        <v>66.472247969967981</v>
      </c>
      <c r="F753" s="16">
        <v>1488</v>
      </c>
    </row>
    <row r="754" spans="1:6" x14ac:dyDescent="0.25">
      <c r="A754" s="16" t="s">
        <v>184</v>
      </c>
      <c r="B754" s="16" t="s">
        <v>250</v>
      </c>
      <c r="C754" s="16" t="s">
        <v>187</v>
      </c>
      <c r="D754" s="16" t="s">
        <v>189</v>
      </c>
      <c r="E754" s="16">
        <v>8.7599501535699069</v>
      </c>
      <c r="F754" s="16">
        <v>232</v>
      </c>
    </row>
    <row r="755" spans="1:6" x14ac:dyDescent="0.25">
      <c r="A755" s="16" t="s">
        <v>184</v>
      </c>
      <c r="B755" s="16" t="s">
        <v>250</v>
      </c>
      <c r="C755" s="16" t="s">
        <v>187</v>
      </c>
      <c r="D755" s="16" t="s">
        <v>190</v>
      </c>
      <c r="E755" s="16">
        <v>7.2191381312027554</v>
      </c>
      <c r="F755" s="16">
        <v>145</v>
      </c>
    </row>
    <row r="756" spans="1:6" x14ac:dyDescent="0.25">
      <c r="A756" s="16" t="s">
        <v>184</v>
      </c>
      <c r="B756" s="16" t="s">
        <v>250</v>
      </c>
      <c r="C756" s="16" t="s">
        <v>187</v>
      </c>
      <c r="D756" s="16" t="s">
        <v>190</v>
      </c>
      <c r="E756" s="16">
        <v>0.80698245375572908</v>
      </c>
      <c r="F756" s="16">
        <v>16</v>
      </c>
    </row>
    <row r="757" spans="1:6" x14ac:dyDescent="0.25">
      <c r="A757" s="16" t="s">
        <v>184</v>
      </c>
      <c r="B757" s="16" t="s">
        <v>250</v>
      </c>
      <c r="C757" s="16" t="s">
        <v>187</v>
      </c>
      <c r="D757" s="16" t="s">
        <v>190</v>
      </c>
      <c r="E757" s="16">
        <v>0.51553896898994955</v>
      </c>
      <c r="F757" s="16">
        <v>10</v>
      </c>
    </row>
    <row r="758" spans="1:6" x14ac:dyDescent="0.25">
      <c r="A758" s="16" t="s">
        <v>184</v>
      </c>
      <c r="B758" s="16" t="s">
        <v>250</v>
      </c>
      <c r="C758" s="16" t="s">
        <v>187</v>
      </c>
      <c r="D758" s="16" t="s">
        <v>190</v>
      </c>
      <c r="E758" s="16">
        <v>8.6450372891097942</v>
      </c>
      <c r="F758" s="16">
        <v>205</v>
      </c>
    </row>
    <row r="759" spans="1:6" x14ac:dyDescent="0.25">
      <c r="A759" s="16" t="s">
        <v>184</v>
      </c>
      <c r="B759" s="16" t="s">
        <v>250</v>
      </c>
      <c r="C759" s="16" t="s">
        <v>187</v>
      </c>
      <c r="D759" s="16" t="s">
        <v>189</v>
      </c>
      <c r="E759" s="16">
        <v>167.33725271424731</v>
      </c>
      <c r="F759" s="16">
        <v>5182</v>
      </c>
    </row>
    <row r="760" spans="1:6" x14ac:dyDescent="0.25">
      <c r="A760" s="16" t="s">
        <v>184</v>
      </c>
      <c r="B760" s="16" t="s">
        <v>250</v>
      </c>
      <c r="C760" s="16" t="s">
        <v>187</v>
      </c>
      <c r="D760" s="16" t="s">
        <v>190</v>
      </c>
      <c r="E760" s="16">
        <v>0.23865188088466893</v>
      </c>
      <c r="F760" s="16">
        <v>3</v>
      </c>
    </row>
    <row r="761" spans="1:6" x14ac:dyDescent="0.25">
      <c r="A761" s="16" t="s">
        <v>184</v>
      </c>
      <c r="B761" s="16" t="s">
        <v>250</v>
      </c>
      <c r="C761" s="16" t="s">
        <v>187</v>
      </c>
      <c r="D761" s="16" t="s">
        <v>190</v>
      </c>
      <c r="E761" s="16">
        <v>0.10063134265353697</v>
      </c>
      <c r="F761" s="16">
        <v>2</v>
      </c>
    </row>
    <row r="762" spans="1:6" x14ac:dyDescent="0.25">
      <c r="A762" s="16" t="s">
        <v>184</v>
      </c>
      <c r="B762" s="16" t="s">
        <v>250</v>
      </c>
      <c r="C762" s="16" t="s">
        <v>187</v>
      </c>
      <c r="D762" s="16" t="s">
        <v>190</v>
      </c>
      <c r="E762" s="16">
        <v>1.5158424429974744</v>
      </c>
      <c r="F762" s="16">
        <v>30</v>
      </c>
    </row>
    <row r="763" spans="1:6" x14ac:dyDescent="0.25">
      <c r="A763" s="16" t="s">
        <v>184</v>
      </c>
      <c r="B763" s="16" t="s">
        <v>250</v>
      </c>
      <c r="C763" s="16" t="s">
        <v>187</v>
      </c>
      <c r="D763" s="16" t="s">
        <v>189</v>
      </c>
      <c r="E763" s="16">
        <v>0.20337189030943936</v>
      </c>
      <c r="F763" s="16">
        <v>3</v>
      </c>
    </row>
    <row r="764" spans="1:6" x14ac:dyDescent="0.25">
      <c r="A764" s="16" t="s">
        <v>184</v>
      </c>
      <c r="B764" s="16" t="s">
        <v>250</v>
      </c>
      <c r="C764" s="16" t="s">
        <v>187</v>
      </c>
      <c r="D764" s="16" t="s">
        <v>190</v>
      </c>
      <c r="E764" s="16">
        <v>2.0541948677719457</v>
      </c>
      <c r="F764" s="16">
        <v>42</v>
      </c>
    </row>
    <row r="765" spans="1:6" x14ac:dyDescent="0.25">
      <c r="A765" s="16" t="s">
        <v>184</v>
      </c>
      <c r="B765" s="16" t="s">
        <v>250</v>
      </c>
      <c r="C765" s="16" t="s">
        <v>187</v>
      </c>
      <c r="D765" s="16" t="s">
        <v>190</v>
      </c>
      <c r="E765" s="16">
        <v>0.14863444422986072</v>
      </c>
      <c r="F765" s="16">
        <v>3</v>
      </c>
    </row>
    <row r="766" spans="1:6" x14ac:dyDescent="0.25">
      <c r="A766" s="16" t="s">
        <v>184</v>
      </c>
      <c r="B766" s="16" t="s">
        <v>250</v>
      </c>
      <c r="C766" s="16" t="s">
        <v>187</v>
      </c>
      <c r="D766" s="16" t="s">
        <v>190</v>
      </c>
      <c r="E766" s="16">
        <v>4.1122582132001364</v>
      </c>
      <c r="F766" s="16">
        <v>69</v>
      </c>
    </row>
    <row r="767" spans="1:6" x14ac:dyDescent="0.25">
      <c r="A767" s="16" t="s">
        <v>184</v>
      </c>
      <c r="B767" s="16" t="s">
        <v>250</v>
      </c>
      <c r="C767" s="16" t="s">
        <v>187</v>
      </c>
      <c r="D767" s="16" t="s">
        <v>189</v>
      </c>
      <c r="E767" s="16">
        <v>0.57401435049325944</v>
      </c>
      <c r="F767" s="16">
        <v>13</v>
      </c>
    </row>
    <row r="768" spans="1:6" x14ac:dyDescent="0.25">
      <c r="A768" s="16" t="s">
        <v>184</v>
      </c>
      <c r="B768" s="16" t="s">
        <v>250</v>
      </c>
      <c r="C768" s="16" t="s">
        <v>187</v>
      </c>
      <c r="D768" s="16" t="s">
        <v>190</v>
      </c>
      <c r="E768" s="16">
        <v>1.0991703164376301</v>
      </c>
      <c r="F768" s="16">
        <v>18</v>
      </c>
    </row>
    <row r="769" spans="1:6" x14ac:dyDescent="0.25">
      <c r="A769" s="16" t="s">
        <v>184</v>
      </c>
      <c r="B769" s="16" t="s">
        <v>250</v>
      </c>
      <c r="C769" s="16" t="s">
        <v>187</v>
      </c>
      <c r="D769" s="16" t="s">
        <v>190</v>
      </c>
      <c r="E769" s="16">
        <v>1.5847482407184939</v>
      </c>
      <c r="F769" s="16">
        <v>22</v>
      </c>
    </row>
    <row r="770" spans="1:6" x14ac:dyDescent="0.25">
      <c r="A770" s="16" t="s">
        <v>184</v>
      </c>
      <c r="B770" s="16" t="s">
        <v>250</v>
      </c>
      <c r="C770" s="16" t="s">
        <v>187</v>
      </c>
      <c r="D770" s="16" t="s">
        <v>190</v>
      </c>
      <c r="E770" s="16">
        <v>2.2684175185428267E-2</v>
      </c>
      <c r="F770" s="16">
        <v>1</v>
      </c>
    </row>
    <row r="771" spans="1:6" x14ac:dyDescent="0.25">
      <c r="A771" s="16" t="s">
        <v>184</v>
      </c>
      <c r="B771" s="16" t="s">
        <v>250</v>
      </c>
      <c r="C771" s="16" t="s">
        <v>192</v>
      </c>
      <c r="D771" s="16" t="s">
        <v>189</v>
      </c>
      <c r="E771" s="16">
        <v>219.41026936204071</v>
      </c>
      <c r="F771" s="16">
        <v>7129</v>
      </c>
    </row>
    <row r="772" spans="1:6" x14ac:dyDescent="0.25">
      <c r="A772" s="16" t="s">
        <v>184</v>
      </c>
      <c r="B772" s="16" t="s">
        <v>250</v>
      </c>
      <c r="C772" s="16" t="s">
        <v>192</v>
      </c>
      <c r="D772" s="16" t="s">
        <v>190</v>
      </c>
      <c r="E772" s="16">
        <v>0.195532817661421</v>
      </c>
      <c r="F772" s="16">
        <v>6</v>
      </c>
    </row>
    <row r="773" spans="1:6" x14ac:dyDescent="0.25">
      <c r="A773" s="16" t="s">
        <v>184</v>
      </c>
      <c r="B773" s="16" t="s">
        <v>250</v>
      </c>
      <c r="C773" s="16" t="s">
        <v>192</v>
      </c>
      <c r="D773" s="16" t="s">
        <v>189</v>
      </c>
      <c r="E773" s="16">
        <v>8.8181993237528344E-2</v>
      </c>
      <c r="F773" s="16">
        <v>3</v>
      </c>
    </row>
    <row r="774" spans="1:6" x14ac:dyDescent="0.25">
      <c r="A774" s="16" t="s">
        <v>184</v>
      </c>
      <c r="B774" s="16" t="s">
        <v>250</v>
      </c>
      <c r="C774" s="16" t="s">
        <v>192</v>
      </c>
      <c r="D774" s="16" t="s">
        <v>190</v>
      </c>
      <c r="E774" s="16">
        <v>2.7341229190193293E-2</v>
      </c>
      <c r="F774" s="16">
        <v>1</v>
      </c>
    </row>
    <row r="775" spans="1:6" x14ac:dyDescent="0.25">
      <c r="A775" s="16" t="s">
        <v>184</v>
      </c>
      <c r="B775" s="16" t="s">
        <v>250</v>
      </c>
      <c r="C775" s="16" t="s">
        <v>192</v>
      </c>
      <c r="D775" s="16" t="s">
        <v>189</v>
      </c>
      <c r="E775" s="16">
        <v>0.63423209086926635</v>
      </c>
      <c r="F775" s="16">
        <v>34</v>
      </c>
    </row>
    <row r="776" spans="1:6" x14ac:dyDescent="0.25">
      <c r="A776" s="16" t="s">
        <v>184</v>
      </c>
      <c r="B776" s="16" t="s">
        <v>250</v>
      </c>
      <c r="C776" s="16" t="s">
        <v>192</v>
      </c>
      <c r="D776" s="16" t="s">
        <v>190</v>
      </c>
      <c r="E776" s="16">
        <v>4.1843032923552098E-2</v>
      </c>
      <c r="F776" s="16">
        <v>1</v>
      </c>
    </row>
    <row r="777" spans="1:6" x14ac:dyDescent="0.25">
      <c r="A777" s="16" t="s">
        <v>184</v>
      </c>
      <c r="B777" s="16" t="s">
        <v>250</v>
      </c>
      <c r="C777" s="16" t="s">
        <v>192</v>
      </c>
      <c r="D777" s="16" t="s">
        <v>190</v>
      </c>
      <c r="E777" s="16">
        <v>0.37191173557186247</v>
      </c>
      <c r="F777" s="16">
        <v>14</v>
      </c>
    </row>
    <row r="778" spans="1:6" x14ac:dyDescent="0.25">
      <c r="A778" s="16" t="s">
        <v>184</v>
      </c>
      <c r="B778" s="16" t="s">
        <v>250</v>
      </c>
      <c r="C778" s="16" t="s">
        <v>192</v>
      </c>
      <c r="D778" s="16" t="s">
        <v>189</v>
      </c>
      <c r="E778" s="16">
        <v>0.17123944447054576</v>
      </c>
      <c r="F778" s="16">
        <v>7</v>
      </c>
    </row>
    <row r="779" spans="1:6" x14ac:dyDescent="0.25">
      <c r="A779" s="16" t="s">
        <v>184</v>
      </c>
      <c r="B779" s="16" t="s">
        <v>250</v>
      </c>
      <c r="C779" s="16" t="s">
        <v>192</v>
      </c>
      <c r="D779" s="16" t="s">
        <v>190</v>
      </c>
      <c r="E779" s="16">
        <v>0.1132892967920936</v>
      </c>
      <c r="F779" s="16">
        <v>3</v>
      </c>
    </row>
    <row r="780" spans="1:6" x14ac:dyDescent="0.25">
      <c r="A780" s="16" t="s">
        <v>184</v>
      </c>
      <c r="B780" s="16" t="s">
        <v>250</v>
      </c>
      <c r="C780" s="16" t="s">
        <v>192</v>
      </c>
      <c r="D780" s="16" t="s">
        <v>190</v>
      </c>
      <c r="E780" s="16">
        <v>0.19566173147602245</v>
      </c>
      <c r="F780" s="16">
        <v>6</v>
      </c>
    </row>
    <row r="781" spans="1:6" x14ac:dyDescent="0.25">
      <c r="A781" s="16" t="s">
        <v>184</v>
      </c>
      <c r="B781" s="16" t="s">
        <v>250</v>
      </c>
      <c r="C781" s="16" t="s">
        <v>192</v>
      </c>
      <c r="D781" s="16" t="s">
        <v>189</v>
      </c>
      <c r="E781" s="16">
        <v>1.8540723377975976</v>
      </c>
      <c r="F781" s="16">
        <v>74</v>
      </c>
    </row>
    <row r="782" spans="1:6" x14ac:dyDescent="0.25">
      <c r="A782" s="16" t="s">
        <v>184</v>
      </c>
      <c r="B782" s="16" t="s">
        <v>250</v>
      </c>
      <c r="C782" s="16" t="s">
        <v>192</v>
      </c>
      <c r="D782" s="16" t="s">
        <v>190</v>
      </c>
      <c r="E782" s="16">
        <v>5.3354518646262825E-2</v>
      </c>
      <c r="F782" s="16">
        <v>2</v>
      </c>
    </row>
    <row r="783" spans="1:6" x14ac:dyDescent="0.25">
      <c r="A783" s="16" t="s">
        <v>184</v>
      </c>
      <c r="B783" s="16" t="s">
        <v>250</v>
      </c>
      <c r="C783" s="16" t="s">
        <v>192</v>
      </c>
      <c r="D783" s="16" t="s">
        <v>190</v>
      </c>
      <c r="E783" s="16">
        <v>0.10032328535550807</v>
      </c>
      <c r="F783" s="16">
        <v>2</v>
      </c>
    </row>
    <row r="784" spans="1:6" x14ac:dyDescent="0.25">
      <c r="A784" s="16" t="s">
        <v>184</v>
      </c>
      <c r="B784" s="16" t="s">
        <v>250</v>
      </c>
      <c r="C784" s="16" t="s">
        <v>192</v>
      </c>
      <c r="D784" s="16" t="s">
        <v>190</v>
      </c>
      <c r="E784" s="16">
        <v>0.14723307953201686</v>
      </c>
      <c r="F784" s="16">
        <v>4</v>
      </c>
    </row>
    <row r="785" spans="1:6" x14ac:dyDescent="0.25">
      <c r="A785" s="16" t="s">
        <v>184</v>
      </c>
      <c r="B785" s="16" t="s">
        <v>250</v>
      </c>
      <c r="C785" s="16" t="s">
        <v>192</v>
      </c>
      <c r="D785" s="16" t="s">
        <v>189</v>
      </c>
      <c r="E785" s="16">
        <v>10.062915446067864</v>
      </c>
      <c r="F785" s="16">
        <v>392</v>
      </c>
    </row>
    <row r="786" spans="1:6" x14ac:dyDescent="0.25">
      <c r="A786" s="16" t="s">
        <v>184</v>
      </c>
      <c r="B786" s="16" t="s">
        <v>250</v>
      </c>
      <c r="C786" s="16" t="s">
        <v>192</v>
      </c>
      <c r="D786" s="16" t="s">
        <v>189</v>
      </c>
      <c r="E786" s="16">
        <v>2.0724543190271998</v>
      </c>
      <c r="F786" s="16">
        <v>105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979ed89-640b-4b5b-af66-a44d5fa4dbe0" xsi:nil="true"/>
    <lcf76f155ced4ddcb4097134ff3c332f xmlns="22bb1572-9652-4799-87f4-00cf85b5992b">
      <Terms xmlns="http://schemas.microsoft.com/office/infopath/2007/PartnerControls"/>
    </lcf76f155ced4ddcb4097134ff3c332f>
    <SharedWithUsers xmlns="7979ed89-640b-4b5b-af66-a44d5fa4dbe0">
      <UserInfo>
        <DisplayName>Murray Chandler</DisplayName>
        <AccountId>69</AccountId>
        <AccountType/>
      </UserInfo>
      <UserInfo>
        <DisplayName>Sharon Moncaster</DisplayName>
        <AccountId>565</AccountId>
        <AccountType/>
      </UserInfo>
      <UserInfo>
        <DisplayName>Mark Appleton</DisplayName>
        <AccountId>62</AccountId>
        <AccountType/>
      </UserInfo>
      <UserInfo>
        <DisplayName>Andre du Plessis</DisplayName>
        <AccountId>508</AccountId>
        <AccountType/>
      </UserInfo>
    </SharedWithUsers>
    <Categorisation xmlns="22bb1572-9652-4799-87f4-00cf85b5992b" xsi:nil="true"/>
    <MediaLengthInSeconds xmlns="22bb1572-9652-4799-87f4-00cf85b5992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91839A9FD1E54B934055EE941647FE" ma:contentTypeVersion="20" ma:contentTypeDescription="Create a new document." ma:contentTypeScope="" ma:versionID="4889acc6d0a0fabbdb65eff736ca2b86">
  <xsd:schema xmlns:xsd="http://www.w3.org/2001/XMLSchema" xmlns:xs="http://www.w3.org/2001/XMLSchema" xmlns:p="http://schemas.microsoft.com/office/2006/metadata/properties" xmlns:ns1="http://schemas.microsoft.com/sharepoint/v3" xmlns:ns2="22bb1572-9652-4799-87f4-00cf85b5992b" xmlns:ns3="7979ed89-640b-4b5b-af66-a44d5fa4dbe0" targetNamespace="http://schemas.microsoft.com/office/2006/metadata/properties" ma:root="true" ma:fieldsID="a24e412a3c7e46a7c7a7b963ae228548" ns1:_="" ns2:_="" ns3:_="">
    <xsd:import namespace="http://schemas.microsoft.com/sharepoint/v3"/>
    <xsd:import namespace="22bb1572-9652-4799-87f4-00cf85b5992b"/>
    <xsd:import namespace="7979ed89-640b-4b5b-af66-a44d5fa4d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Categorisation"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bb1572-9652-4799-87f4-00cf85b59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ategorisation" ma:index="21" nillable="true" ma:displayName="Categorisation" ma:format="Dropdown" ma:internalName="Categorisation">
      <xsd:complexType>
        <xsd:complexContent>
          <xsd:extension base="dms:MultiChoiceFillIn">
            <xsd:sequence>
              <xsd:element name="Value" maxOccurs="unbounded" minOccurs="0" nillable="true">
                <xsd:simpleType>
                  <xsd:union memberTypes="dms:Text">
                    <xsd:simpleType>
                      <xsd:restriction base="dms:Choice">
                        <xsd:enumeration value="Resilience"/>
                        <xsd:enumeration value="Net Zero"/>
                        <xsd:enumeration value="Cust Exp"/>
                        <xsd:enumeration value="Affordability"/>
                        <xsd:enumeration value="CALD"/>
                        <xsd:enumeration value="SME"/>
                      </xsd:restriction>
                    </xsd:simpleType>
                  </xsd:union>
                </xsd:simple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79ed89-640b-4b5b-af66-a44d5fa4db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c57ebc-c584-4f1b-9635-dab64e8d9de8}" ma:internalName="TaxCatchAll" ma:showField="CatchAllData" ma:web="7979ed89-640b-4b5b-af66-a44d5fa4d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FD2A4C-7E81-426E-A0E1-065CB0EC0EBE}">
  <ds:schemaRefs>
    <ds:schemaRef ds:uri="http://schemas.microsoft.com/sharepoint/v3/contenttype/forms"/>
  </ds:schemaRefs>
</ds:datastoreItem>
</file>

<file path=customXml/itemProps2.xml><?xml version="1.0" encoding="utf-8"?>
<ds:datastoreItem xmlns:ds="http://schemas.openxmlformats.org/officeDocument/2006/customXml" ds:itemID="{0F5AF71F-1F94-4E0F-8EAA-F87119047063}">
  <ds:schemaRefs>
    <ds:schemaRef ds:uri="http://schemas.microsoft.com/office/2006/metadata/properties"/>
    <ds:schemaRef ds:uri="http://schemas.microsoft.com/office/infopath/2007/PartnerControls"/>
    <ds:schemaRef ds:uri="http://schemas.microsoft.com/sharepoint/v3"/>
    <ds:schemaRef ds:uri="1800194b-8f8a-47c0-9913-400675b9f479"/>
    <ds:schemaRef ds:uri="611d362b-6799-4933-9b60-895de9f6e415"/>
    <ds:schemaRef ds:uri="7979ed89-640b-4b5b-af66-a44d5fa4dbe0"/>
    <ds:schemaRef ds:uri="22bb1572-9652-4799-87f4-00cf85b5992b"/>
  </ds:schemaRefs>
</ds:datastoreItem>
</file>

<file path=customXml/itemProps3.xml><?xml version="1.0" encoding="utf-8"?>
<ds:datastoreItem xmlns:ds="http://schemas.openxmlformats.org/officeDocument/2006/customXml" ds:itemID="{E3176287-AC6A-4950-BCE9-FA0751DD4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bb1572-9652-4799-87f4-00cf85b5992b"/>
    <ds:schemaRef ds:uri="7979ed89-640b-4b5b-af66-a44d5fa4d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Coverpage</vt:lpstr>
      <vt:lpstr>Summary</vt:lpstr>
      <vt:lpstr>Model </vt:lpstr>
      <vt:lpstr>MED LV Rel_data</vt:lpstr>
      <vt:lpstr>LV_MAINS_SUMMARY</vt:lpstr>
      <vt:lpstr>Bare Length (km)</vt:lpstr>
      <vt:lpstr>Table 1</vt:lpstr>
      <vt:lpstr>Table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Dean Starkey</dc:creator>
  <cp:keywords/>
  <dc:description/>
  <cp:lastModifiedBy>Stefanie Strauss</cp:lastModifiedBy>
  <cp:revision/>
  <dcterms:created xsi:type="dcterms:W3CDTF">2023-06-02T00:25:14Z</dcterms:created>
  <dcterms:modified xsi:type="dcterms:W3CDTF">2023-11-29T23:10:38Z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95930eb-db2c-4917-a4e2-4c584d225a4f_Enabled">
    <vt:lpwstr>true</vt:lpwstr>
  </property>
  <property fmtid="{D5CDD505-2E9C-101B-9397-08002B2CF9AE}" pid="3" name="MSIP_Label_895930eb-db2c-4917-a4e2-4c584d225a4f_SetDate">
    <vt:lpwstr>2023-06-02T00:25:31Z</vt:lpwstr>
  </property>
  <property fmtid="{D5CDD505-2E9C-101B-9397-08002B2CF9AE}" pid="4" name="MSIP_Label_895930eb-db2c-4917-a4e2-4c584d225a4f_Method">
    <vt:lpwstr>Standard</vt:lpwstr>
  </property>
  <property fmtid="{D5CDD505-2E9C-101B-9397-08002B2CF9AE}" pid="5" name="MSIP_Label_895930eb-db2c-4917-a4e2-4c584d225a4f_Name">
    <vt:lpwstr>AG-For Official use only</vt:lpwstr>
  </property>
  <property fmtid="{D5CDD505-2E9C-101B-9397-08002B2CF9AE}" pid="6" name="MSIP_Label_895930eb-db2c-4917-a4e2-4c584d225a4f_SiteId">
    <vt:lpwstr>11302428-4f10-4c14-a17f-b368bb82853d</vt:lpwstr>
  </property>
  <property fmtid="{D5CDD505-2E9C-101B-9397-08002B2CF9AE}" pid="7" name="MSIP_Label_895930eb-db2c-4917-a4e2-4c584d225a4f_ActionId">
    <vt:lpwstr>6d72d4d9-e367-4278-ab1d-fe9f3d3a9298</vt:lpwstr>
  </property>
  <property fmtid="{D5CDD505-2E9C-101B-9397-08002B2CF9AE}" pid="8" name="MSIP_Label_895930eb-db2c-4917-a4e2-4c584d225a4f_ContentBits">
    <vt:lpwstr>2</vt:lpwstr>
  </property>
  <property fmtid="{D5CDD505-2E9C-101B-9397-08002B2CF9AE}" pid="9" name="ContentTypeId">
    <vt:lpwstr>0x010100C491839A9FD1E54B934055EE941647FE</vt:lpwstr>
  </property>
  <property fmtid="{D5CDD505-2E9C-101B-9397-08002B2CF9AE}" pid="10" name="MediaServiceImageTags">
    <vt:lpwstr/>
  </property>
  <property fmtid="{D5CDD505-2E9C-101B-9397-08002B2CF9AE}" pid="11" name="Order">
    <vt:r8>576900</vt:r8>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xd_Signature">
    <vt:bool>false</vt:bool>
  </property>
</Properties>
</file>