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ausgrid.sharepoint.com/teams/SP0539/Shared Documents/Regulation/24-29 Determination/1500 Revised Proposal/1510 RP submission/02. Public Docs/"/>
    </mc:Choice>
  </mc:AlternateContent>
  <xr:revisionPtr revIDLastSave="0" documentId="13_ncr:1_{A425FA5D-2482-4495-9DD8-A022BD88F06A}" xr6:coauthVersionLast="47" xr6:coauthVersionMax="47" xr10:uidLastSave="{00000000-0000-0000-0000-000000000000}"/>
  <bookViews>
    <workbookView xWindow="-120" yWindow="-120" windowWidth="29040" windowHeight="15840" xr2:uid="{61EF117C-3917-4A2F-85FF-8F3B58FDE7DF}"/>
  </bookViews>
  <sheets>
    <sheet name="Coverpage" sheetId="21" r:id="rId1"/>
    <sheet name="Notes" sheetId="17" r:id="rId2"/>
    <sheet name="Summary RFM Input" sheetId="20" r:id="rId3"/>
    <sheet name="New Reclassifications" sheetId="1" r:id="rId4"/>
    <sheet name="Correction of 19-24 Reclassif'n" sheetId="18" r:id="rId5"/>
    <sheet name="TRANSMISSION ASSETS" sheetId="15" r:id="rId6"/>
    <sheet name="For reclassification 2024-29" sheetId="9" r:id="rId7"/>
    <sheet name="Trans Assets in July 2022" sheetId="8" r:id="rId8"/>
    <sheet name="Reclassifed in 2019-24" sheetId="19" r:id="rId9"/>
  </sheets>
  <definedNames>
    <definedName name="___afg2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afg2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_APW_RESTORE_DATA140__" hidden="1">#REF!</definedName>
    <definedName name="__APW_RESTORE_DATA141__" hidden="1">#REF!</definedName>
    <definedName name="__APW_RESTORE_DATA142__" hidden="1">#REF!</definedName>
    <definedName name="__APW_RESTORE_DATA143__" hidden="1">#REF!</definedName>
    <definedName name="__APW_RESTORE_DATA144__" hidden="1">#REF!</definedName>
    <definedName name="__APW_RESTORE_DATA145__" hidden="1">#REF!</definedName>
    <definedName name="__APW_RESTORE_DATA146__" hidden="1">#REF!</definedName>
    <definedName name="__APW_RESTORE_DATA147__" hidden="1">#REF!</definedName>
    <definedName name="__APW_RESTORE_DATA148__" hidden="1">#REF!</definedName>
    <definedName name="__APW_RESTORE_DATA149__" hidden="1">#REF!</definedName>
    <definedName name="__APW_RESTORE_DATA150__" hidden="1">#REF!</definedName>
    <definedName name="__APW_RESTORE_DATA151__" hidden="1">#REF!</definedName>
    <definedName name="__APW_RESTORE_DATA152__" hidden="1">#REF!</definedName>
    <definedName name="__APW_RESTORE_DATA153__" hidden="1">#REF!</definedName>
    <definedName name="__APW_RESTORE_DATA154__" hidden="1">#REF!</definedName>
    <definedName name="__APW_RESTORE_DATA155__" hidden="1">#REF!</definedName>
    <definedName name="__APW_RESTORE_DATA156__" hidden="1">#REF!</definedName>
    <definedName name="__APW_RESTORE_DATA157__" hidden="1">#REF!</definedName>
    <definedName name="__APW_RESTORE_DATA158__" hidden="1">#REF!</definedName>
    <definedName name="__APW_RESTORE_DATA159__" hidden="1">#REF!</definedName>
    <definedName name="__APW_RESTORE_DATA160__" hidden="1">#REF!</definedName>
    <definedName name="__APW_RESTORE_DATA161__" hidden="1">#REF!</definedName>
    <definedName name="__APW_RESTORE_DATA162__" hidden="1">#REF!,#REF!,#REF!,#REF!,#REF!,#REF!,#REF!,#REF!,#REF!,#REF!,#REF!,#REF!,#REF!,#REF!,#REF!,#REF!</definedName>
    <definedName name="__APW_RESTORE_DATA163__" hidden="1">#REF!,#REF!,#REF!,#REF!,#REF!,#REF!,#REF!,#REF!,#REF!,#REF!</definedName>
    <definedName name="__APW_RESTORE_DATA164__" hidden="1">#REF!</definedName>
    <definedName name="__APW_RESTORE_DATA165__" hidden="1">#REF!</definedName>
    <definedName name="__APW_RESTORE_DATA166__" hidden="1">#REF!</definedName>
    <definedName name="__APW_RESTORE_DATA167__" hidden="1">#REF!</definedName>
    <definedName name="__APW_RESTORE_DATA168__" hidden="1">#REF!</definedName>
    <definedName name="__APW_RESTORE_DATA169__" hidden="1">#REF!</definedName>
    <definedName name="__APW_RESTORE_DATA170__" hidden="1">#REF!</definedName>
    <definedName name="__APW_RESTORE_DATA171__" hidden="1">#REF!</definedName>
    <definedName name="__APW_RESTORE_DATA172__" hidden="1">#REF!</definedName>
    <definedName name="__APW_RESTORE_DATA173__" hidden="1">#REF!</definedName>
    <definedName name="__APW_RESTORE_DATA174__" hidden="1">#REF!</definedName>
    <definedName name="__APW_RESTORE_DATA175__" hidden="1">#REF!,#REF!,#REF!,#REF!,#REF!,#REF!,#REF!,#REF!,#REF!,#REF!,#REF!,#REF!,#REF!,#REF!,#REF!,#REF!</definedName>
    <definedName name="__APW_RESTORE_DATA176__" hidden="1">#REF!,#REF!,#REF!,#REF!,#REF!,#REF!,#REF!,#REF!,#REF!,#REF!</definedName>
    <definedName name="__APW_RESTORE_DATA177__" hidden="1">#REF!,#REF!,#REF!,#REF!,#REF!,#REF!,#REF!,#REF!,#REF!,#REF!,#REF!,#REF!,#REF!,#REF!,#REF!,#REF!</definedName>
    <definedName name="__APW_RESTORE_DATA178__" hidden="1">#REF!,#REF!,#REF!,#REF!,#REF!,#REF!,#REF!,#REF!,#REF!,#REF!</definedName>
    <definedName name="__APW_RESTORE_DATA179__" hidden="1">#REF!,#REF!,#REF!,#REF!,#REF!,#REF!,#REF!,#REF!,#REF!,#REF!,#REF!,#REF!,#REF!,#REF!,#REF!,#REF!</definedName>
    <definedName name="__APW_RESTORE_DATA180__" hidden="1">#REF!,#REF!,#REF!,#REF!,#REF!,#REF!,#REF!,#REF!,#REF!,#REF!</definedName>
    <definedName name="__APW_RESTORE_DATA181__" hidden="1">#REF!,#REF!,#REF!,#REF!,#REF!,#REF!,#REF!,#REF!,#REF!,#REF!,#REF!,#REF!,#REF!,#REF!,#REF!,#REF!</definedName>
    <definedName name="__APW_RESTORE_DATA182__" hidden="1">#REF!,#REF!,#REF!,#REF!,#REF!,#REF!,#REF!,#REF!,#REF!,#REF!</definedName>
    <definedName name="__APW_RESTORE_DATA183__" hidden="1">#REF!,#REF!,#REF!,#REF!,#REF!,#REF!,#REF!,#REF!,#REF!,#REF!,#REF!,#REF!,#REF!,#REF!,#REF!,#REF!</definedName>
    <definedName name="__APW_RESTORE_DATA184__" hidden="1">#REF!,#REF!,#REF!,#REF!,#REF!,#REF!,#REF!,#REF!,#REF!,#REF!</definedName>
    <definedName name="__APW_RESTORE_DATA185__" hidden="1">#REF!,#REF!,#REF!,#REF!,#REF!,#REF!,#REF!,#REF!,#REF!,#REF!,#REF!,#REF!,#REF!,#REF!,#REF!</definedName>
    <definedName name="__APW_RESTORE_DATA186__" hidden="1">#REF!,#REF!,#REF!,#REF!,#REF!,#REF!,#REF!,#REF!,#REF!,#REF!,#REF!</definedName>
    <definedName name="__APW_RESTORE_DATA187__" hidden="1">#REF!,#REF!,#REF!,#REF!,#REF!,#REF!,#REF!,#REF!,#REF!,#REF!,#REF!,#REF!,#REF!,#REF!,#REF!</definedName>
    <definedName name="__APW_RESTORE_DATA188__" hidden="1">#REF!,#REF!,#REF!,#REF!,#REF!,#REF!,#REF!,#REF!,#REF!,#REF!,#REF!</definedName>
    <definedName name="__APW_RESTORE_DATA189__" hidden="1">#REF!,#REF!,#REF!,#REF!,#REF!,#REF!,#REF!,#REF!,#REF!,#REF!,#REF!,#REF!,#REF!,#REF!,#REF!</definedName>
    <definedName name="__APW_RESTORE_DATA190__" hidden="1">#REF!,#REF!,#REF!,#REF!,#REF!,#REF!,#REF!,#REF!,#REF!,#REF!,#REF!</definedName>
    <definedName name="__APW_RESTORE_DATA191__" hidden="1">#REF!,#REF!,#REF!,#REF!,#REF!,#REF!,#REF!,#REF!,#REF!,#REF!,#REF!,#REF!,#REF!,#REF!,#REF!</definedName>
    <definedName name="__APW_RESTORE_DATA192__" hidden="1">#REF!,#REF!,#REF!,#REF!,#REF!,#REF!,#REF!,#REF!,#REF!,#REF!,#REF!,#REF!</definedName>
    <definedName name="__APW_RESTORE_DATA193__" hidden="1">#REF!,#REF!,#REF!,#REF!,#REF!,#REF!,#REF!,#REF!,#REF!,#REF!,#REF!,#REF!,#REF!,#REF!,#REF!</definedName>
    <definedName name="__APW_RESTORE_DATA194__" hidden="1">#REF!,#REF!,#REF!,#REF!,#REF!,#REF!,#REF!,#REF!,#REF!,#REF!,#REF!</definedName>
    <definedName name="__APW_RESTORE_DATA195__" hidden="1">#REF!,#REF!,#REF!,#REF!,#REF!,#REF!,#REF!,#REF!,#REF!,#REF!,#REF!,#REF!,#REF!,#REF!,#REF!</definedName>
    <definedName name="__APW_RESTORE_DATA196__" hidden="1">#REF!,#REF!,#REF!,#REF!,#REF!,#REF!,#REF!,#REF!,#REF!,#REF!,#REF!</definedName>
    <definedName name="__APW_RESTORE_DATA197__" hidden="1">#REF!,#REF!,#REF!,#REF!,#REF!,#REF!,#REF!,#REF!,#REF!,#REF!,#REF!,#REF!,#REF!,#REF!,#REF!</definedName>
    <definedName name="__APW_RESTORE_DATA198__" hidden="1">#REF!,#REF!,#REF!,#REF!,#REF!,#REF!,#REF!,#REF!,#REF!,#REF!,#REF!</definedName>
    <definedName name="__APW_RESTORE_DATA199__" hidden="1">#REF!,#REF!,#REF!,#REF!,#REF!,#REF!,#REF!,#REF!,#REF!,#REF!,#REF!,#REF!,#REF!,#REF!,#REF!</definedName>
    <definedName name="__APW_RESTORE_DATA200__" hidden="1">#REF!,#REF!,#REF!,#REF!,#REF!,#REF!,#REF!,#REF!,#REF!,#REF!,#REF!</definedName>
    <definedName name="__APW_RESTORE_DATA201__" hidden="1">#REF!,#REF!,#REF!,#REF!,#REF!,#REF!,#REF!,#REF!,#REF!,#REF!,#REF!,#REF!,#REF!,#REF!,#REF!</definedName>
    <definedName name="__APW_RESTORE_DATA202__" hidden="1">#REF!,#REF!,#REF!,#REF!,#REF!,#REF!,#REF!,#REF!,#REF!,#REF!,#REF!,#REF!</definedName>
    <definedName name="__APW_RESTORE_DATA203__" hidden="1">#REF!,#REF!,#REF!,#REF!,#REF!,#REF!,#REF!,#REF!,#REF!,#REF!,#REF!,#REF!,#REF!,#REF!,#REF!</definedName>
    <definedName name="__APW_RESTORE_DATA204__" hidden="1">#REF!,#REF!,#REF!,#REF!,#REF!,#REF!,#REF!,#REF!,#REF!,#REF!,#REF!,#REF!</definedName>
    <definedName name="__APW_RESTORE_DATA205__" hidden="1">#REF!,#REF!,#REF!,#REF!,#REF!,#REF!,#REF!,#REF!,#REF!,#REF!,#REF!,#REF!,#REF!,#REF!,#REF!</definedName>
    <definedName name="__APW_RESTORE_DATA206__" hidden="1">#REF!,#REF!,#REF!,#REF!,#REF!,#REF!,#REF!,#REF!,#REF!,#REF!,#REF!,#REF!</definedName>
    <definedName name="__CC0101" hidden="1">{#N/A,#N/A,FALSE,"P&amp;L";#N/A,#N/A,FALSE,"R-P&amp;L";#N/A,#N/A,FALSE,"N-P&amp;L";#N/A,#N/A,FALSE,"E-P&amp;L"}</definedName>
    <definedName name="__FDS_HYPERLINK_TOGGLE_STATE__" hidden="1">"ON"</definedName>
    <definedName name="__FDS_UNIQUE_RANGE_ID_GENERATOR_COUNTER" hidden="1">843</definedName>
    <definedName name="__FDS_USED_FOR_REUSING_RANGE_IDS_RECYCLE" hidden="1">{826,807,798,835,834,836,823,804,831,817,833,801,814,364,365,366,367,354,355,368,356,357,369,358,359,370,360,361,371,372,373,134,152,343,240,33,266,268,74,75,76,77,78,79,80,81,82,83,84,85,86,87,88,89,90,91,92,93,94,95,96,30,97,98,99,101,106,111,115,121,277,280,283,267,271,274,716,225,720,100,231,197,236,110,112,113,114,116,117,102,103,118,119,107,108,109,122,120,104,105,123,127,128,129,167,124,125,163,126,132,133,135,164,140,131,142,144,143,138,168,147,136,150,166,137,139,149,760,761,146,762,145,148,759,151,153,764,154,158,763,159,155,765,156,162,767,160,170,171,174,175,172,176,180,179,181,183,182,185,184,186,187,188,189,190,191,192,193,194,195,196,198,199,200,201,202,203,204,205,206,207,208,209,210,211,212,213,214,215,216,217,218,219,220,221,222,224,223,226,228,227,230,229,233,234,235,232,237,238,241,242,243,244,245,247,248,250,251,252,717,714,718,254,258,755,294,710,376,302,299,304,766,161,157,257,165,255,256,259,270,265,261,275,276,278,279,272,284,285,286,768,273,281,289,769,290,770,282,287,293,771,295,772,288,291,378,773,292,296,380,314,301,774,253,260,269,775,16,21,22,721,722,18,19,776,777,723,724,20,17,725,726,727,65,23,297,298,300,9,29,303,778,779,31,837,838,839,12,840,756,32,841,842,780,829,830,781,793,782}</definedName>
    <definedName name="_1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0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1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3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15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5__FDSAUDITLINK__" hidden="1">{"fdsup://directions/FAT Viewer?action=UPDATE&amp;creator=factset&amp;DYN_ARGS=TRUE&amp;DOC_NAME=FAT:FQL_AUDITING_CLIENT_TEMPLATE.FAT&amp;display_string=Audit&amp;VAR:KEY=WRYZIZKPSN&amp;VAR:QUERY=RkZfREVCVChRVFIsMCk=&amp;WINDOW=FIRST_POPUP&amp;HEIGHT=450&amp;WIDTH=450&amp;START_MAXIMIZED=FALSE&amp;VA","R:CALENDAR=FIVEDAY&amp;VAR:SYMBOL=625822&amp;VAR:INDEX=0"}</definedName>
    <definedName name="_26__FDSAUDITLINK__" hidden="1">{"fdsup://directions/FAT Viewer?action=UPDATE&amp;creator=factset&amp;DYN_ARGS=TRUE&amp;DOC_NAME=FAT:FQL_AUDITING_CLIENT_TEMPLATE.FAT&amp;display_string=Audit&amp;VAR:KEY=AHUFWRONWX&amp;VAR:QUERY=RkZfREVCVF9MVChRVFIsMCk=&amp;WINDOW=FIRST_POPUP&amp;HEIGHT=450&amp;WIDTH=450&amp;START_MAXIMIZED=FALS","E&amp;VAR:CALENDAR=FIVEDAY&amp;VAR:SYMBOL=625822&amp;VAR:INDEX=0"}</definedName>
    <definedName name="_27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28__FDSAUDITLINK__" hidden="1">{"fdsup://Directions/FactSet Auditing Viewer?action=AUDIT_VALUE&amp;DB=129&amp;ID1=B4WXN8&amp;VALUEID=02001&amp;SDATE=201101&amp;PERIODTYPE=SEMI_STD&amp;window=popup_no_bar&amp;width=385&amp;height=120&amp;START_MAXIMIZED=FALSE&amp;creator=factset&amp;display_string=Audit"}</definedName>
    <definedName name="_3__FDSAUDITLINK__" hidden="1">{"fdsup://Directions/FactSet Auditing Viewer?action=AUDIT_VALUE&amp;DB=129&amp;ID1=605991&amp;VALUEID=03426&amp;SDATE=201101&amp;PERIODTYPE=SEMI_STD&amp;window=popup_no_bar&amp;width=385&amp;height=120&amp;START_MAXIMIZED=FALSE&amp;creator=factset&amp;display_string=Audit"}</definedName>
    <definedName name="_305__FDSAUDITLINK__" hidden="1">{"fdsup://Directions/FactSet Auditing Viewer?action=AUDIT_VALUE&amp;DB=129&amp;ID1=622010&amp;VALUEID=03426&amp;SDATE=201002&amp;PERIODTYPE=SEMI_STD&amp;window=popup_no_bar&amp;width=385&amp;height=120&amp;START_MAXIMIZED=FALSE&amp;creator=factset&amp;display_string=Audit"}</definedName>
    <definedName name="_306__FDSAUDITLINK__" hidden="1">{"fdsup://directions/FAT Viewer?action=UPDATE&amp;creator=factset&amp;DYN_ARGS=TRUE&amp;DOC_NAME=FAT:FQL_AUDITING_CLIENT_TEMPLATE.FAT&amp;display_string=Audit&amp;VAR:KEY=ANEXUFGXYV&amp;VAR:QUERY=KChGRl9ERUJUX0xUKFFUUiwwKUBGRl9ERUJUX0xUKFNFTUksMCkpQEZGX0RFQlRfTFQoQU5OLDApKQ==&amp;WIND","OW=FIRST_POPUP&amp;HEIGHT=450&amp;WIDTH=450&amp;START_MAXIMIZED=FALSE&amp;VAR:CALENDAR=FIVEDAY&amp;VAR:SYMBOL=616495&amp;VAR:INDEX=0"}</definedName>
    <definedName name="_307__FDSAUDITLINK__" hidden="1">{"fdsup://directions/FAT Viewer?action=UPDATE&amp;creator=factset&amp;DYN_ARGS=TRUE&amp;DOC_NAME=FAT:FQL_AUDITING_CLIENT_TEMPLATE.FAT&amp;display_string=Audit&amp;VAR:KEY=AVIXQZGHET&amp;VAR:QUERY=KChGRl9ERUJUX0xUKFFUUiwwKUBGRl9ERUJUX0xUKFNFTUksMCkpQEZGX0RFQlRfTFQoQU5OLDApKQ==&amp;WIND","OW=FIRST_POPUP&amp;HEIGHT=450&amp;WIDTH=450&amp;START_MAXIMIZED=FALSE&amp;VAR:CALENDAR=FIVEDAY&amp;VAR:SYMBOL=609128&amp;VAR:INDEX=0"}</definedName>
    <definedName name="_308__FDSAUDITLINK__" hidden="1">{"fdsup://Directions/FactSet Auditing Viewer?action=AUDIT_VALUE&amp;DB=129&amp;ID1=618041&amp;VALUEID=03426&amp;SDATE=201101&amp;PERIODTYPE=SEMI_STD&amp;SCFT=3&amp;window=popup_no_bar&amp;width=385&amp;height=120&amp;START_MAXIMIZED=FALSE&amp;creator=factset&amp;display_string=Audit"}</definedName>
    <definedName name="_309__FDSAUDITLINK__" hidden="1">{"fdsup://Directions/FactSet Auditing Viewer?action=AUDIT_VALUE&amp;DB=129&amp;ID1=B1Y9TB&amp;VALUEID=02001&amp;SDATE=201002&amp;PERIODTYPE=SEMI_STD&amp;SCFT=3&amp;window=popup_no_bar&amp;width=385&amp;height=120&amp;START_MAXIMIZED=FALSE&amp;creator=factset&amp;display_string=Audit"}</definedName>
    <definedName name="_310__FDSAUDITLINK__" hidden="1">{"fdsup://Directions/FactSet Auditing Viewer?action=AUDIT_VALUE&amp;DB=129&amp;ID1=673973&amp;VALUEID=02001&amp;SDATE=201101&amp;PERIODTYPE=SEMI_STD&amp;SCFT=3&amp;window=popup_no_bar&amp;width=385&amp;height=120&amp;START_MAXIMIZED=FALSE&amp;creator=factset&amp;display_string=Audit"}</definedName>
    <definedName name="_311__FDSAUDITLINK__" hidden="1">{"fdsup://Directions/FactSet Auditing Viewer?action=AUDIT_VALUE&amp;DB=129&amp;ID1=B4WXN8&amp;VALUEID=03426&amp;SDATE=201101&amp;PERIODTYPE=SEMI_STD&amp;SCFT=3&amp;window=popup_no_bar&amp;width=385&amp;height=120&amp;START_MAXIMIZED=FALSE&amp;creator=factset&amp;display_string=Audit"}</definedName>
    <definedName name="_312__FDSAUDITLINK__" hidden="1">{"fdsup://Directions/FactSet Auditing Viewer?action=AUDIT_VALUE&amp;DB=129&amp;ID1=649273&amp;VALUEID=02001&amp;SDATE=201101&amp;PERIODTYPE=SEMI_STD&amp;SCFT=3&amp;window=popup_no_bar&amp;width=385&amp;height=120&amp;START_MAXIMIZED=FALSE&amp;creator=factset&amp;display_string=Audit"}</definedName>
    <definedName name="_313__FDSAUDITLINK__" hidden="1">{"fdsup://Directions/FactSet Auditing Viewer?action=AUDIT_VALUE&amp;DB=129&amp;ID1=647654&amp;VALUEID=02001&amp;SDATE=201101&amp;PERIODTYPE=SEMI_STD&amp;SCFT=3&amp;window=popup_no_bar&amp;width=385&amp;height=120&amp;START_MAXIMIZED=FALSE&amp;creator=factset&amp;display_string=Audit"}</definedName>
    <definedName name="_315__FDSAUDITLINK__" hidden="1">{"fdsup://Directions/FactSet Auditing Viewer?action=AUDIT_VALUE&amp;DB=129&amp;ID1=605991&amp;VALUEID=02001&amp;SDATE=201101&amp;PERIODTYPE=SEMI_STD&amp;SCFT=3&amp;window=popup_no_bar&amp;width=385&amp;height=120&amp;START_MAXIMIZED=FALSE&amp;creator=factset&amp;display_string=Audit"}</definedName>
    <definedName name="_317__FDSAUDITLINK__" hidden="1">{"fdsup://Directions/FactSet Auditing Viewer?action=AUDIT_VALUE&amp;DB=129&amp;ID1=B0736T&amp;VALUEID=02001&amp;SDATE=201101&amp;PERIODTYPE=SEMI_STD&amp;SCFT=3&amp;window=popup_no_bar&amp;width=385&amp;height=120&amp;START_MAXIMIZED=FALSE&amp;creator=factset&amp;display_string=Audit"}</definedName>
    <definedName name="_319__FDSAUDITLINK__" hidden="1">{"fdsup://Directions/FactSet Auditing Viewer?action=AUDIT_VALUE&amp;DB=129&amp;ID1=608820&amp;VALUEID=02001&amp;SDATE=201101&amp;PERIODTYPE=SEMI_STD&amp;SCFT=3&amp;window=popup_no_bar&amp;width=385&amp;height=120&amp;START_MAXIMIZED=FALSE&amp;creator=factset&amp;display_string=Audit"}</definedName>
    <definedName name="_320__FDSAUDITLINK__" hidden="1">{"fdsup://Directions/FactSet Auditing Viewer?action=AUDIT_VALUE&amp;DB=129&amp;ID1=622010&amp;VALUEID=03426&amp;SDATE=201002&amp;PERIODTYPE=SEMI_STD&amp;SCFT=3&amp;window=popup_no_bar&amp;width=385&amp;height=120&amp;START_MAXIMIZED=FALSE&amp;creator=factset&amp;display_string=Audit"}</definedName>
    <definedName name="_321__FDSAUDITLINK__" hidden="1">{"fdsup://directions/FAT Viewer?action=UPDATE&amp;creator=factset&amp;DYN_ARGS=TRUE&amp;DOC_NAME=FAT:FQL_AUDITING_CLIENT_TEMPLATE.FAT&amp;display_string=Audit&amp;VAR:KEY=OLOPGHWHAP&amp;VAR:QUERY=KChGRl9ERUJUX0xUKFFUUiwwLCwsLEFVRClARkZfREVCVF9MVChTRU1JLDAsLCwsQVVEKSlARkZfREVCVF9MV","ChBTk4sMCwsLCxBVUQpKQ==&amp;WINDOW=FIRST_POPUP&amp;HEIGHT=450&amp;WIDTH=450&amp;START_MAXIMIZED=FALSE&amp;VAR:CALENDAR=FIVEDAY&amp;VAR:SYMBOL=606355&amp;VAR:INDEX=0"}</definedName>
    <definedName name="_322__FDSAUDITLINK__" hidden="1">{"fdsup://Directions/FactSet Auditing Viewer?action=AUDIT_VALUE&amp;DB=129&amp;ID1=B013SX&amp;VALUEID=02001&amp;SDATE=201101&amp;PERIODTYPE=SEMI_STD&amp;SCFT=3&amp;window=popup_no_bar&amp;width=385&amp;height=120&amp;START_MAXIMIZED=FALSE&amp;creator=factset&amp;display_string=Audit"}</definedName>
    <definedName name="_323__FDSAUDITLINK__" hidden="1">{"fdsup://Directions/FactSet Auditing Viewer?action=AUDIT_VALUE&amp;DB=129&amp;ID1=616495&amp;VALUEID=02001&amp;SDATE=201002&amp;PERIODTYPE=SEMI_STD&amp;SCFT=3&amp;window=popup_no_bar&amp;width=385&amp;height=120&amp;START_MAXIMIZED=FALSE&amp;creator=factset&amp;display_string=Audit"}</definedName>
    <definedName name="_325__FDSAUDITLINK__" hidden="1">{"fdsup://Directions/FactSet Auditing Viewer?action=AUDIT_VALUE&amp;DB=129&amp;ID1=620569&amp;VALUEID=02001&amp;SDATE=201101&amp;PERIODTYPE=SEMI_STD&amp;SCFT=3&amp;window=popup_no_bar&amp;width=385&amp;height=120&amp;START_MAXIMIZED=FALSE&amp;creator=factset&amp;display_string=Audit"}</definedName>
    <definedName name="_326__FDSAUDITLINK__" hidden="1">{"fdsup://Directions/FactSet Auditing Viewer?action=AUDIT_VALUE&amp;DB=129&amp;ID1=660047&amp;VALUEID=02001&amp;SDATE=201101&amp;PERIODTYPE=SEMI_STD&amp;SCFT=3&amp;window=popup_no_bar&amp;width=385&amp;height=120&amp;START_MAXIMIZED=FALSE&amp;creator=factset&amp;display_string=Audit"}</definedName>
    <definedName name="_328__FDSAUDITLINK__" hidden="1">{"fdsup://Directions/FactSet Auditing Viewer?action=AUDIT_VALUE&amp;DB=129&amp;ID1=611776&amp;VALUEID=02001&amp;SDATE=201101&amp;PERIODTYPE=SEMI_STD&amp;SCFT=3&amp;window=popup_no_bar&amp;width=385&amp;height=120&amp;START_MAXIMIZED=FALSE&amp;creator=factset&amp;display_string=Audit"}</definedName>
    <definedName name="_330__FDSAUDITLINK__" hidden="1">{"fdsup://Directions/FactSet Auditing Viewer?action=AUDIT_VALUE&amp;DB=129&amp;ID1=600346&amp;VALUEID=02001&amp;SDATE=201002&amp;PERIODTYPE=SEMI_STD&amp;SCFT=3&amp;window=popup_no_bar&amp;width=385&amp;height=120&amp;START_MAXIMIZED=FALSE&amp;creator=factset&amp;display_string=Audit"}</definedName>
    <definedName name="_332__FDSAUDITLINK__" hidden="1">{"fdsup://Directions/FactSet Auditing Viewer?action=AUDIT_VALUE&amp;DB=129&amp;ID1=627791&amp;VALUEID=02001&amp;SDATE=201101&amp;PERIODTYPE=SEMI_STD&amp;SCFT=3&amp;window=popup_no_bar&amp;width=385&amp;height=120&amp;START_MAXIMIZED=FALSE&amp;creator=factset&amp;display_string=Audit"}</definedName>
    <definedName name="_333__FDSAUDITLINK__" hidden="1">{"fdsup://Directions/FactSet Auditing Viewer?action=AUDIT_VALUE&amp;DB=129&amp;ID1=B04C8F&amp;VALUEID=02001&amp;SDATE=201101&amp;PERIODTYPE=SEMI_STD&amp;SCFT=3&amp;window=popup_no_bar&amp;width=385&amp;height=120&amp;START_MAXIMIZED=FALSE&amp;creator=factset&amp;display_string=Audit"}</definedName>
    <definedName name="_335__FDSAUDITLINK__" hidden="1">{"fdsup://Directions/FactSet Auditing Viewer?action=AUDIT_VALUE&amp;DB=129&amp;ID1=646707&amp;VALUEID=02001&amp;SDATE=201101&amp;PERIODTYPE=SEMI_STD&amp;SCFT=3&amp;window=popup_no_bar&amp;width=385&amp;height=120&amp;START_MAXIMIZED=FALSE&amp;creator=factset&amp;display_string=Audit"}</definedName>
    <definedName name="_337__FDSAUDITLINK__" hidden="1">{"fdsup://Directions/FactSet Auditing Viewer?action=AUDIT_VALUE&amp;DB=129&amp;ID1=629372&amp;VALUEID=02001&amp;SDATE=201101&amp;PERIODTYPE=SEMI_STD&amp;SCFT=3&amp;window=popup_no_bar&amp;width=385&amp;height=120&amp;START_MAXIMIZED=FALSE&amp;creator=factset&amp;display_string=Audit"}</definedName>
    <definedName name="_339__FDSAUDITLINK__" hidden="1">{"fdsup://Directions/FactSet Auditing Viewer?action=AUDIT_VALUE&amp;DB=129&amp;ID1=B0744W&amp;VALUEID=02001&amp;SDATE=201001&amp;PERIODTYPE=SEMI_STD&amp;SCFT=3&amp;window=popup_no_bar&amp;width=385&amp;height=120&amp;START_MAXIMIZED=FALSE&amp;creator=factset&amp;display_string=Audit"}</definedName>
    <definedName name="_3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340__FDSAUDITLINK__" hidden="1">{"fdsup://Directions/FactSet Auditing Viewer?action=AUDIT_VALUE&amp;DB=129&amp;ID1=B0LCW7&amp;VALUEID=02001&amp;SDATE=201101&amp;PERIODTYPE=SEMI_STD&amp;SCFT=3&amp;window=popup_no_bar&amp;width=385&amp;height=120&amp;START_MAXIMIZED=FALSE&amp;creator=factset&amp;display_string=Audit"}</definedName>
    <definedName name="_342__FDSAUDITLINK__" hidden="1">{"fdsup://Directions/FactSet Auditing Viewer?action=AUDIT_VALUE&amp;DB=129&amp;ID1=B0LCW7&amp;VALUEID=02001&amp;SDATE=201101&amp;PERIODTYPE=SEMI_STD&amp;SCFT=3&amp;window=popup_no_bar&amp;width=385&amp;height=120&amp;START_MAXIMIZED=FALSE&amp;creator=factset&amp;display_string=Audit"}</definedName>
    <definedName name="_344__FDSAUDITLINK__" hidden="1">{"fdsup://Directions/FactSet Auditing Viewer?action=AUDIT_VALUE&amp;DB=129&amp;ID1=B4WXN8&amp;VALUEID=02001&amp;SDATE=201101&amp;PERIODTYPE=SEMI_STD&amp;SCFT=3&amp;window=popup_no_bar&amp;width=385&amp;height=120&amp;START_MAXIMIZED=FALSE&amp;creator=factset&amp;display_string=Audit"}</definedName>
    <definedName name="_345__FDSAUDITLINK__" hidden="1">{"fdsup://Directions/FactSet Auditing Viewer?action=AUDIT_VALUE&amp;DB=129&amp;ID1=B1PPRK&amp;VALUEID=02001&amp;SDATE=201002&amp;PERIODTYPE=SEMI_STD&amp;SCFT=3&amp;window=popup_no_bar&amp;width=385&amp;height=120&amp;START_MAXIMIZED=FALSE&amp;creator=factset&amp;display_string=Audit"}</definedName>
    <definedName name="_347__FDSAUDITLINK__" hidden="1">{"fdsup://Directions/FactSet Auditing Viewer?action=AUDIT_VALUE&amp;DB=129&amp;ID1=618041&amp;VALUEID=02001&amp;SDATE=201101&amp;PERIODTYPE=SEMI_STD&amp;SCFT=3&amp;window=popup_no_bar&amp;width=385&amp;height=120&amp;START_MAXIMIZED=FALSE&amp;creator=factset&amp;display_string=Audit"}</definedName>
    <definedName name="_349__FDSAUDITLINK__" hidden="1">{"fdsup://Directions/FactSet Auditing Viewer?action=AUDIT_VALUE&amp;DB=129&amp;ID1=622010&amp;VALUEID=02001&amp;SDATE=201002&amp;PERIODTYPE=SEMI_STD&amp;SCFT=3&amp;window=popup_no_bar&amp;width=385&amp;height=120&amp;START_MAXIMIZED=FALSE&amp;creator=factset&amp;display_string=Audit"}</definedName>
    <definedName name="_35__FDSAUDITLINK__" hidden="1">{"fdsup://Directions/FactSet Auditing Viewer?action=AUDIT_VALUE&amp;DB=129&amp;ID1=649273&amp;VALUEID=7033030900&amp;SDATE=201101&amp;PERIODTYPE=SEMI_DET&amp;window=popup_no_bar&amp;width=385&amp;height=120&amp;START_MAXIMIZED=FALSE&amp;creator=factset&amp;display_string=Audit"}</definedName>
    <definedName name="_350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352__FDSAUDITLINK__" hidden="1">{"fdsup://directions/FAT Viewer?action=UPDATE&amp;creator=factset&amp;DYN_ARGS=TRUE&amp;DOC_NAME=FAT:FQL_AUDITING_CLIENT_TEMPLATE.FAT&amp;display_string=Audit&amp;VAR:KEY=BYXEHEXMBE&amp;VAR:QUERY=KChGRl9ERUJUKFFUUiwwLCwsLEFVRClARkZfREVCVChTRU1JLDAsLCwsQVVEKSlARkZfREVCVChBTk4sMCwsL","CxBVUQpKQ==&amp;WINDOW=FIRST_POPUP&amp;HEIGHT=450&amp;WIDTH=450&amp;START_MAXIMIZED=FALSE&amp;VAR:CALENDAR=FIVEDAY&amp;VAR:SYMBOL=605991&amp;VAR:INDEX=0"}</definedName>
    <definedName name="_353__FDSAUDITLINK__" hidden="1">{"fdsup://directions/FAT Viewer?action=UPDATE&amp;creator=factset&amp;DYN_ARGS=TRUE&amp;DOC_NAME=FAT:FQL_AUDITING_CLIENT_TEMPLATE.FAT&amp;display_string=Audit&amp;VAR:KEY=OZWXYJKRSH&amp;VAR:QUERY=KChGRl9ERUJUX0xUKFFUUiwwLCwsLEFVRClARkZfREVCVF9MVChTRU1JLDAsLCwsQVVEKSlARkZfREVCVF9MV","ChBTk4sMCwsLCxBVUQpKQ==&amp;WINDOW=FIRST_POPUP&amp;HEIGHT=450&amp;WIDTH=450&amp;START_MAXIMIZED=FALSE&amp;VAR:CALENDAR=FIVEDAY&amp;VAR:SYMBOL=652826&amp;VAR:INDEX=0"}</definedName>
    <definedName name="_36__FDSAUDITLINK__" hidden="1">{"fdsup://Directions/FactSet Auditing Viewer?action=AUDIT_VALUE&amp;DB=129&amp;ID1=649273&amp;VALUEID=02001&amp;SDATE=201101&amp;PERIODTYPE=SEMI_STD&amp;window=popup_no_bar&amp;width=385&amp;height=120&amp;START_MAXIMIZED=FALSE&amp;creator=factset&amp;display_string=Audit"}</definedName>
    <definedName name="_362__FDSAUDITLINK__" hidden="1">{"fdsup://directions/FAT Viewer?action=UPDATE&amp;creator=factset&amp;DYN_ARGS=TRUE&amp;DOC_NAME=FAT:FQL_AUDITING_CLIENT_TEMPLATE.FAT&amp;display_string=Audit&amp;VAR:KEY=NSLMDCFKVK&amp;VAR:QUERY=KChGRl9ERUJUKFFUUiwwLCwsLEVVUilARkZfREVCVChTRU1JLDAsLCwsRVVSKSlARkZfREVCVChBTk4sMCwsL","CxFVVIpKQ==&amp;WINDOW=FIRST_POPUP&amp;HEIGHT=450&amp;WIDTH=450&amp;START_MAXIMIZED=FALSE&amp;VAR:CALENDAR=FIVEDAY&amp;VAR:SYMBOL=B1Y9TB&amp;VAR:INDEX=0"}</definedName>
    <definedName name="_363__FDSAUDITLINK__" hidden="1">{"fdsup://directions/FAT Viewer?action=UPDATE&amp;creator=factset&amp;DYN_ARGS=TRUE&amp;DOC_NAME=FAT:FQL_AUDITING_CLIENT_TEMPLATE.FAT&amp;display_string=Audit&amp;VAR:KEY=XQPUFMJWNG&amp;VAR:QUERY=KChGRl9ERUJUKFFUUiwwLCwsLEFVRClARkZfREVCVChTRU1JLDAsLCwsQVVEKSlARkZfREVCVChBTk4sMCwsL","CxBVUQpKQ==&amp;WINDOW=FIRST_POPUP&amp;HEIGHT=450&amp;WIDTH=450&amp;START_MAXIMIZED=FALSE&amp;VAR:CALENDAR=FIVEDAY&amp;VAR:SYMBOL=673973&amp;VAR:INDEX=0"}</definedName>
    <definedName name="_37__FDSAUDITLINK__" hidden="1">{"fdsup://Directions/FactSet Auditing Viewer?action=AUDIT_VALUE&amp;DB=129&amp;ID1=647654&amp;VALUEID=7033030900&amp;SDATE=201101&amp;PERIODTYPE=SEMI_DET&amp;window=popup_no_bar&amp;width=385&amp;height=120&amp;START_MAXIMIZED=FALSE&amp;creator=factset&amp;display_string=Audit"}</definedName>
    <definedName name="_374__FDSAUDITLINK__" hidden="1">{"fdsup://directions/FAT Viewer?action=UPDATE&amp;creator=factset&amp;DYN_ARGS=TRUE&amp;DOC_NAME=FAT:FQL_AUDITING_CLIENT_TEMPLATE.FAT&amp;display_string=Audit&amp;VAR:KEY=VYNUNQLUVE&amp;VAR:QUERY=KChGRl9ERUJUKFFUUiwwLCwsLFVTRClARkZfREVCVChTRU1JLDAsLCwsVVNEKSlARkZfREVCVChBTk4sMCwsL","CxVU0QpKQ==&amp;WINDOW=FIRST_POPUP&amp;HEIGHT=450&amp;WIDTH=450&amp;START_MAXIMIZED=FALSE&amp;VAR:CALENDAR=FIVEDAY&amp;VAR:SYMBOL=87612E10&amp;VAR:INDEX=0"}</definedName>
    <definedName name="_375__FDSAUDITLINK__" hidden="1">{"fdsup://Directions/FactSet Auditing Viewer?action=AUDIT_VALUE&amp;DB=129&amp;ID1=87612E10&amp;VALUEID=02001&amp;SDATE=201004&amp;PERIODTYPE=QTR_STD&amp;SCFT=3&amp;window=popup_no_bar&amp;width=385&amp;height=120&amp;START_MAXIMIZED=FALSE&amp;creator=factset&amp;display_string=Audit"}</definedName>
    <definedName name="_377__FDSAUDITLINK__" hidden="1">{"fdsup://directions/FAT Viewer?action=UPDATE&amp;creator=factset&amp;DYN_ARGS=TRUE&amp;DOC_NAME=FAT:FQL_AUDITING_CLIENT_TEMPLATE.FAT&amp;display_string=Audit&amp;VAR:KEY=HKPEHCVWNK&amp;VAR:QUERY=KChGRl9ERUJUKFFUUiwwLCwsLFVTRClARkZfREVCVChTRU1JLDAsLCwsVVNEKSlARkZfREVCVChBTk4sMCwsL","CxVU0QpKQ==&amp;WINDOW=FIRST_POPUP&amp;HEIGHT=450&amp;WIDTH=450&amp;START_MAXIMIZED=FALSE&amp;VAR:CALENDAR=FIVEDAY&amp;VAR:SYMBOL=B1FJ0C&amp;VAR:INDEX=0"}</definedName>
    <definedName name="_379__FDSAUDITLINK__" hidden="1">{"fdsup://directions/FAT Viewer?action=UPDATE&amp;creator=factset&amp;DYN_ARGS=TRUE&amp;DOC_NAME=FAT:FQL_AUDITING_CLIENT_TEMPLATE.FAT&amp;display_string=Audit&amp;VAR:KEY=ZQXOJQJKFA&amp;VAR:QUERY=KChGRl9ERUJUKFFUUiwwLCwsLFNHRClARkZfREVCVChTRU1JLDAsLCwsU0dEKSlARkZfREVCVChBTk4sMCwsL","CxTR0QpKQ==&amp;WINDOW=FIRST_POPUP&amp;HEIGHT=450&amp;WIDTH=450&amp;START_MAXIMIZED=FALSE&amp;VAR:CALENDAR=FIVEDAY&amp;VAR:SYMBOL=625822&amp;VAR:INDEX=0"}</definedName>
    <definedName name="_38__FDSAUDITLINK__" hidden="1">{"fdsup://Directions/FactSet Auditing Viewer?action=AUDIT_VALUE&amp;DB=129&amp;ID1=647654&amp;VALUEID=02001&amp;SDATE=201101&amp;PERIODTYPE=SEMI_STD&amp;window=popup_no_bar&amp;width=385&amp;height=120&amp;START_MAXIMIZED=FALSE&amp;creator=factset&amp;display_string=Audit"}</definedName>
    <definedName name="_381__FDSAUDITLINK__" hidden="1">{"fdsup://directions/FAT Viewer?action=UPDATE&amp;creator=factset&amp;DYN_ARGS=TRUE&amp;DOC_NAME=FAT:FQL_AUDITING_CLIENT_TEMPLATE.FAT&amp;display_string=Audit&amp;VAR:KEY=TQZWZKFOVY&amp;VAR:QUERY=KChGRl9ERUJUKFFUUiwwLCwsLFVTRClARkZfREVCVChTRU1JLDAsLCwsVVNEKSlARkZfREVCVChBTk4sMCwsL","CxVU0QpKQ==&amp;WINDOW=FIRST_POPUP&amp;HEIGHT=450&amp;WIDTH=450&amp;START_MAXIMIZED=FALSE&amp;VAR:CALENDAR=FIVEDAY&amp;VAR:SYMBOL=281070&amp;VAR:INDEX=0"}</definedName>
    <definedName name="_382__FDSAUDITLINK__" hidden="1">{"fdsup://directions/FAT Viewer?action=UPDATE&amp;creator=factset&amp;DYN_ARGS=TRUE&amp;DOC_NAME=FAT:FQL_AUDITING_CLIENT_TEMPLATE.FAT&amp;display_string=Audit&amp;VAR:KEY=VCTSJQNKHS&amp;VAR:QUERY=KChGRl9ERUJUX0xUKFFUUiwwLCwsLEFVRClARkZfREVCVF9MVChTRU1JLDAsLCwsQVVEKSlARkZfREVCVF9MV","ChBTk4sMCwsLCxBVUQpKQ==&amp;WINDOW=FIRST_POPUP&amp;HEIGHT=450&amp;WIDTH=450&amp;START_MAXIMIZED=FALSE&amp;VAR:CALENDAR=FIVEDAY&amp;VAR:SYMBOL=698123&amp;VAR:INDEX=0"}</definedName>
    <definedName name="_383__FDSAUDITLINK__" hidden="1">{"fdsup://directions/FAT Viewer?action=UPDATE&amp;creator=factset&amp;DYN_ARGS=TRUE&amp;DOC_NAME=FAT:FQL_AUDITING_CLIENT_TEMPLATE.FAT&amp;display_string=Audit&amp;VAR:KEY=XYTURCPOZY&amp;VAR:QUERY=KChGRl9ERUJUKFFUUiwwLCwsLFVTRClARkZfREVCVChTRU1JLDAsLCwsVVNEKSlARkZfREVCVChBTk4sMCwsL","CxVU0QpKQ==&amp;WINDOW=FIRST_POPUP&amp;HEIGHT=450&amp;WIDTH=450&amp;START_MAXIMIZED=FALSE&amp;VAR:CALENDAR=FIVEDAY&amp;VAR:SYMBOL=B4WXN8&amp;VAR:INDEX=0"}</definedName>
    <definedName name="_384__FDSAUDITLINK__" hidden="1">{"fdsup://Directions/FactSet Auditing Viewer?action=AUDIT_VALUE&amp;DB=129&amp;ID1=201164&amp;VALUEID=02001&amp;SDATE=201003&amp;PERIODTYPE=QTR_STD&amp;SCFT=3&amp;window=popup_no_bar&amp;width=385&amp;height=120&amp;START_MAXIMIZED=FALSE&amp;creator=factset&amp;display_string=Audit"}</definedName>
    <definedName name="_385__FDSAUDITLINK__" hidden="1">{"fdsup://Directions/FactSet Auditing Viewer?action=AUDIT_VALUE&amp;DB=129&amp;ID1=B1FJ0C&amp;VALUEID=02001&amp;SDATE=201101&amp;PERIODTYPE=SEMI_STD&amp;SCFT=3&amp;window=popup_no_bar&amp;width=385&amp;height=120&amp;START_MAXIMIZED=FALSE&amp;creator=factset&amp;display_string=Audit"}</definedName>
    <definedName name="_386__FDSAUDITLINK__" hidden="1">{"fdsup://Directions/FactSet Auditing Viewer?action=AUDIT_VALUE&amp;DB=129&amp;ID1=625822&amp;VALUEID=02001&amp;SDATE=201003&amp;PERIODTYPE=QTR_STD&amp;SCFT=3&amp;window=popup_no_bar&amp;width=385&amp;height=120&amp;START_MAXIMIZED=FALSE&amp;creator=factset&amp;display_string=Audit"}</definedName>
    <definedName name="_387__FDSAUDITLINK__" hidden="1">{"fdsup://Directions/FactSet Auditing Viewer?action=AUDIT_VALUE&amp;DB=129&amp;ID1=281070&amp;VALUEID=02001&amp;SDATE=201004&amp;PERIODTYPE=QTR_STD&amp;SCFT=3&amp;window=popup_no_bar&amp;width=385&amp;height=120&amp;START_MAXIMIZED=FALSE&amp;creator=factset&amp;display_string=Audit"}</definedName>
    <definedName name="_39__FDSAUDITLINK__" hidden="1">{"fdsup://Directions/FactSet Auditing Viewer?action=AUDIT_VALUE&amp;DB=129&amp;ID1=605991&amp;VALUEID=7033030900&amp;SDATE=201101&amp;PERIODTYPE=SEMI_DET&amp;window=popup_no_bar&amp;width=385&amp;height=120&amp;START_MAXIMIZED=FALSE&amp;creator=factset&amp;display_string=Audit"}</definedName>
    <definedName name="_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40__FDSAUDITLINK__" hidden="1">{"fdsup://Directions/FactSet Auditing Viewer?action=AUDIT_VALUE&amp;DB=129&amp;ID1=605991&amp;VALUEID=02001&amp;SDATE=201101&amp;PERIODTYPE=SEMI_STD&amp;window=popup_no_bar&amp;width=385&amp;height=120&amp;START_MAXIMIZED=FALSE&amp;creator=factset&amp;display_string=Audit"}</definedName>
    <definedName name="_41__FDSAUDITLINK__" hidden="1">{"fdsup://Directions/FactSet Auditing Viewer?action=AUDIT_VALUE&amp;DB=129&amp;ID1=B0736T&amp;VALUEID=02001&amp;SDATE=201101&amp;PERIODTYPE=SEMI_STD&amp;window=popup_no_bar&amp;width=385&amp;height=120&amp;START_MAXIMIZED=FALSE&amp;creator=factset&amp;display_string=Audit"}</definedName>
    <definedName name="_42__FDSAUDITLINK__" hidden="1">{"fdsup://Directions/FactSet Auditing Viewer?action=AUDIT_VALUE&amp;DB=129&amp;ID1=608820&amp;VALUEID=7033030900&amp;SDATE=201101&amp;PERIODTYPE=SEMI_DET&amp;window=popup_no_bar&amp;width=385&amp;height=120&amp;START_MAXIMIZED=FALSE&amp;creator=factset&amp;display_string=Audit"}</definedName>
    <definedName name="_43__FDSAUDITLINK__" hidden="1">{"fdsup://Directions/FactSet Auditing Viewer?action=AUDIT_VALUE&amp;DB=129&amp;ID1=608820&amp;VALUEID=02001&amp;SDATE=201101&amp;PERIODTYPE=SEMI_STD&amp;window=popup_no_bar&amp;width=385&amp;height=120&amp;START_MAXIMIZED=FALSE&amp;creator=factset&amp;display_string=Audit"}</definedName>
    <definedName name="_44__FDSAUDITLINK__" hidden="1">{"fdsup://Directions/FactSet Auditing Viewer?action=AUDIT_VALUE&amp;DB=129&amp;ID1=690261&amp;VALUEID=7033030900&amp;SDATE=201003&amp;PERIODTYPE=QTR_DET&amp;window=popup_no_bar&amp;width=385&amp;height=120&amp;START_MAXIMIZED=FALSE&amp;creator=factset&amp;display_string=Audit"}</definedName>
    <definedName name="_45__FDSAUDITLINK__" hidden="1">{"fdsup://Directions/FactSet Auditing Viewer?action=AUDIT_VALUE&amp;DB=129&amp;ID1=690261&amp;VALUEID=02001&amp;SDATE=201004&amp;PERIODTYPE=QTR_STD&amp;window=popup_no_bar&amp;width=385&amp;height=120&amp;START_MAXIMIZED=FALSE&amp;creator=factset&amp;display_string=Audit"}</definedName>
    <definedName name="_46__FDSAUDITLINK__" hidden="1">{"fdsup://Directions/FactSet Auditing Viewer?action=AUDIT_VALUE&amp;DB=129&amp;ID1=B013SX&amp;VALUEID=7033030900&amp;SDATE=201101&amp;PERIODTYPE=SEMI_DET&amp;window=popup_no_bar&amp;width=385&amp;height=120&amp;START_MAXIMIZED=FALSE&amp;creator=factset&amp;display_string=Audit"}</definedName>
    <definedName name="_47__FDSAUDITLINK__" hidden="1">{"fdsup://Directions/FactSet Auditing Viewer?action=AUDIT_VALUE&amp;DB=129&amp;ID1=B013SX&amp;VALUEID=02001&amp;SDATE=201101&amp;PERIODTYPE=SEMI_STD&amp;window=popup_no_bar&amp;width=385&amp;height=120&amp;START_MAXIMIZED=FALSE&amp;creator=factset&amp;display_string=Audit"}</definedName>
    <definedName name="_48__FDSAUDITLINK__" hidden="1">{"fdsup://Directions/FactSet Auditing Viewer?action=AUDIT_VALUE&amp;DB=129&amp;ID1=616495&amp;VALUEID=02001&amp;SDATE=201002&amp;PERIODTYPE=SEMI_STD&amp;window=popup_no_bar&amp;width=385&amp;height=120&amp;START_MAXIMIZED=FALSE&amp;creator=factset&amp;display_string=Audit"}</definedName>
    <definedName name="_49__FDSAUDITLINK__" hidden="1">{"fdsup://Directions/FactSet Auditing Viewer?action=AUDIT_VALUE&amp;DB=129&amp;ID1=620569&amp;VALUEID=02001&amp;SDATE=201101&amp;PERIODTYPE=SEMI_STD&amp;window=popup_no_bar&amp;width=385&amp;height=120&amp;START_MAXIMIZED=FALSE&amp;creator=factset&amp;display_string=Audit"}</definedName>
    <definedName name="_5__FDSAUDITLINK__" hidden="1">{"fdsup://Directions/FactSet Auditing Viewer?action=AUDIT_VALUE&amp;DB=129&amp;ID1=B0736T&amp;VALUEID=03426&amp;SDATE=201101&amp;PERIODTYPE=SEMI_STD&amp;window=popup_no_bar&amp;width=385&amp;height=120&amp;START_MAXIMIZED=FALSE&amp;creator=factset&amp;display_string=Audit"}</definedName>
    <definedName name="_50__FDSAUDITLINK__" hidden="1">{"fdsup://Directions/FactSet Auditing Viewer?action=AUDIT_VALUE&amp;DB=129&amp;ID1=660047&amp;VALUEID=7033030900&amp;SDATE=201101&amp;PERIODTYPE=SEMI_DET&amp;window=popup_no_bar&amp;width=385&amp;height=120&amp;START_MAXIMIZED=FALSE&amp;creator=factset&amp;display_string=Audit"}</definedName>
    <definedName name="_51__FDSAUDITLINK__" hidden="1">{"fdsup://Directions/FactSet Auditing Viewer?action=AUDIT_VALUE&amp;DB=129&amp;ID1=660047&amp;VALUEID=02001&amp;SDATE=201101&amp;PERIODTYPE=SEMI_STD&amp;window=popup_no_bar&amp;width=385&amp;height=120&amp;START_MAXIMIZED=FALSE&amp;creator=factset&amp;display_string=Audit"}</definedName>
    <definedName name="_52__FDSAUDITLINK__" hidden="1">{"fdsup://Directions/FactSet Auditing Viewer?action=AUDIT_VALUE&amp;DB=129&amp;ID1=611776&amp;VALUEID=02001&amp;SDATE=201101&amp;PERIODTYPE=SEMI_STD&amp;window=popup_no_bar&amp;width=385&amp;height=120&amp;START_MAXIMIZED=FALSE&amp;creator=factset&amp;display_string=Audit"}</definedName>
    <definedName name="_53__FDSAUDITLINK__" hidden="1">{"fdsup://Directions/FactSet Auditing Viewer?action=AUDIT_VALUE&amp;DB=129&amp;ID1=600346&amp;VALUEID=02001&amp;SDATE=201002&amp;PERIODTYPE=SEMI_STD&amp;window=popup_no_bar&amp;width=385&amp;height=120&amp;START_MAXIMIZED=FALSE&amp;creator=factset&amp;display_string=Audit"}</definedName>
    <definedName name="_54__FDSAUDITLINK__" hidden="1">{"fdsup://Directions/FactSet Auditing Viewer?action=AUDIT_VALUE&amp;DB=129&amp;ID1=627791&amp;VALUEID=7033030900&amp;SDATE=201101&amp;PERIODTYPE=SEMI_DET&amp;window=popup_no_bar&amp;width=385&amp;height=120&amp;START_MAXIMIZED=FALSE&amp;creator=factset&amp;display_string=Audit"}</definedName>
    <definedName name="_55__FDSAUDITLINK__" hidden="1">{"fdsup://Directions/FactSet Auditing Viewer?action=AUDIT_VALUE&amp;DB=129&amp;ID1=627791&amp;VALUEID=02001&amp;SDATE=201101&amp;PERIODTYPE=SEMI_STD&amp;window=popup_no_bar&amp;width=385&amp;height=120&amp;START_MAXIMIZED=FALSE&amp;creator=factset&amp;display_string=Audit"}</definedName>
    <definedName name="_56__FDSAUDITLINK__" hidden="1">{"fdsup://Directions/FactSet Auditing Viewer?action=AUDIT_VALUE&amp;DB=129&amp;ID1=B04C8F&amp;VALUEID=02001&amp;SDATE=201101&amp;PERIODTYPE=SEMI_STD&amp;window=popup_no_bar&amp;width=385&amp;height=120&amp;START_MAXIMIZED=FALSE&amp;creator=factset&amp;display_string=Audit"}</definedName>
    <definedName name="_57__FDSAUDITLINK__" hidden="1">{"fdsup://Directions/FactSet Auditing Viewer?action=AUDIT_VALUE&amp;DB=129&amp;ID1=646707&amp;VALUEID=02001&amp;SDATE=201101&amp;PERIODTYPE=SEMI_STD&amp;window=popup_no_bar&amp;width=385&amp;height=120&amp;START_MAXIMIZED=FALSE&amp;creator=factset&amp;display_string=Audit"}</definedName>
    <definedName name="_58__FDSAUDITLINK__" hidden="1">{"fdsup://Directions/FactSet Auditing Viewer?action=AUDIT_VALUE&amp;DB=129&amp;ID1=629372&amp;VALUEID=7033030900&amp;SDATE=201002&amp;PERIODTYPE=SEMI_DET&amp;window=popup_no_bar&amp;width=385&amp;height=120&amp;START_MAXIMIZED=FALSE&amp;creator=factset&amp;display_string=Audit"}</definedName>
    <definedName name="_59__FDSAUDITLINK__" hidden="1">{"fdsup://Directions/FactSet Auditing Viewer?action=AUDIT_VALUE&amp;DB=129&amp;ID1=629372&amp;VALUEID=02001&amp;SDATE=201101&amp;PERIODTYPE=SEMI_STD&amp;window=popup_no_bar&amp;width=385&amp;height=120&amp;START_MAXIMIZED=FALSE&amp;creator=factset&amp;display_string=Audit"}</definedName>
    <definedName name="_6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60__FDSAUDITLINK__" hidden="1">{"fdsup://Directions/FactSet Auditing Viewer?action=AUDIT_VALUE&amp;DB=129&amp;ID1=B0744W&amp;VALUEID=02001&amp;SDATE=201001&amp;PERIODTYPE=SEMI_STD&amp;window=popup_no_bar&amp;width=385&amp;height=120&amp;START_MAXIMIZED=FALSE&amp;creator=factset&amp;display_string=Audit"}</definedName>
    <definedName name="_61__FDSAUDITLINK__" hidden="1">{"fdsup://Directions/FactSet Auditing Viewer?action=AUDIT_VALUE&amp;DB=129&amp;ID1=B0LCW7&amp;VALUEID=7033030900&amp;SDATE=201101&amp;PERIODTYPE=SEMI_DET&amp;window=popup_no_bar&amp;width=385&amp;height=120&amp;START_MAXIMIZED=FALSE&amp;creator=factset&amp;display_string=Audit"}</definedName>
    <definedName name="_62__FDSAUDITLINK__" hidden="1">{"fdsup://Directions/FactSet Auditing Viewer?action=AUDIT_VALUE&amp;DB=129&amp;ID1=B0LCW7&amp;VALUEID=02001&amp;SDATE=201101&amp;PERIODTYPE=SEMI_STD&amp;window=popup_no_bar&amp;width=385&amp;height=120&amp;START_MAXIMIZED=FALSE&amp;creator=factset&amp;display_string=Audit"}</definedName>
    <definedName name="_63__FDSAUDITLINK__" hidden="1">{"fdsup://Directions/FactSet Auditing Viewer?action=AUDIT_VALUE&amp;DB=129&amp;ID1=626798&amp;VALUEID=7033030900&amp;SDATE=201101&amp;PERIODTYPE=SEMI_DET&amp;window=popup_no_bar&amp;width=385&amp;height=120&amp;START_MAXIMIZED=FALSE&amp;creator=factset&amp;display_string=Audit"}</definedName>
    <definedName name="_64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648__FDSAUDITLINK__" hidden="1">{"fdsup://directions/FAT Viewer?action=UPDATE&amp;creator=factset&amp;DYN_ARGS=TRUE&amp;DOC_NAME=FAT:FQL_AUDITING_CLIENT_TEMPLATE.FAT&amp;display_string=Audit&amp;VAR:KEY=OHIJCRYHKH&amp;VAR:QUERY=RklSU1RfSVRFTV9BVihGRl9DQVNIX1NUKE1PTiwwLCwsLElOUikp&amp;WINDOW=FIRST_POPUP&amp;HEIGHT=450&amp;WI","DTH=450&amp;START_MAXIMIZED=FALSE&amp;VAR:CALENDAR=FIVEDAY&amp;VAR:SYMBOL=B128WL"}</definedName>
    <definedName name="_649__FDSAUDITLINK__" hidden="1">{"fdsup://Directions/FactSet Auditing Viewer?action=AUDIT_VALUE&amp;DB=129&amp;ID1=B128WL&amp;VALUEID=01001&amp;SDATE=2009&amp;PERIODTYPE=ANN_STD&amp;SCFT=3&amp;window=popup_no_bar&amp;width=385&amp;height=120&amp;START_MAXIMIZED=FALSE&amp;creator=factset&amp;display_string=Audit"}</definedName>
    <definedName name="_650__FDSAUDITLINK__" hidden="1">{"fdsup://Directions/FactSet Auditing Viewer?action=AUDIT_VALUE&amp;DB=129&amp;ID1=B128WL&amp;VALUEID=01001&amp;SDATE=2010&amp;PERIODTYPE=ANN_STD&amp;SCFT=3&amp;window=popup_no_bar&amp;width=385&amp;height=120&amp;START_MAXIMIZED=FALSE&amp;creator=factset&amp;display_string=Audit"}</definedName>
    <definedName name="_651__FDSAUDITLINK__" hidden="1">{"fdsup://Directions/FactSet Auditing Viewer?action=AUDIT_VALUE&amp;DB=129&amp;ID1=B128WL&amp;VALUEID=01551&amp;SDATE=2009&amp;PERIODTYPE=ANN_STD&amp;SCFT=3&amp;window=popup_no_bar&amp;width=385&amp;height=120&amp;START_MAXIMIZED=FALSE&amp;creator=factset&amp;display_string=Audit"}</definedName>
    <definedName name="_652__FDSAUDITLINK__" hidden="1">{"fdsup://Directions/FactSet Auditing Viewer?action=AUDIT_VALUE&amp;DB=129&amp;ID1=B128WL&amp;VALUEID=01250&amp;SDATE=2010&amp;PERIODTYPE=ANN_STD&amp;SCFT=3&amp;window=popup_no_bar&amp;width=385&amp;height=120&amp;START_MAXIMIZED=FALSE&amp;creator=factset&amp;display_string=Audit"}</definedName>
    <definedName name="_657__FDSAUDITLINK__" hidden="1">{"fdsup://directions/FAT Viewer?action=UPDATE&amp;creator=factset&amp;DYN_ARGS=TRUE&amp;DOC_NAME=FAT:FQL_AUDITING_CLIENT_TEMPLATE.FAT&amp;display_string=Audit&amp;VAR:KEY=JCDKLYBKTA&amp;VAR:QUERY=RklSU1RfSVRFTV9BVihGRl9QRkRfU1RLKE1PTiwwLCwsLEFVRCkp&amp;WINDOW=FIRST_POPUP&amp;HEIGHT=450&amp;WI","DTH=450&amp;START_MAXIMIZED=FALSE&amp;VAR:CALENDAR=FIVEDAY&amp;VAR:SYMBOL=610837"}</definedName>
    <definedName name="_658__FDSAUDITLINK__" hidden="1">{"fdsup://directions/FAT Viewer?action=UPDATE&amp;creator=factset&amp;DYN_ARGS=TRUE&amp;DOC_NAME=FAT:FQL_AUDITING_CLIENT_TEMPLATE.FAT&amp;display_string=Audit&amp;VAR:KEY=IBUFCJUNUV&amp;VAR:QUERY=RklSU1RfSVRFTV9BVihGRl9NSU5fSU5UX0FDQ1VNKE1PTiwwLCwsLEFVRCkp&amp;WINDOW=FIRST_POPUP&amp;HEIGH","T=450&amp;WIDTH=450&amp;START_MAXIMIZED=FALSE&amp;VAR:CALENDAR=FIVEDAY&amp;VAR:SYMBOL=610837"}</definedName>
    <definedName name="_659__FDSAUDITLINK__" hidden="1">{"fdsup://directions/FAT Viewer?action=UPDATE&amp;creator=factset&amp;DYN_ARGS=TRUE&amp;DOC_NAME=FAT:FQL_AUDITING_CLIENT_TEMPLATE.FAT&amp;display_string=Audit&amp;VAR:KEY=LMVWHMVEDU&amp;VAR:QUERY=RklSU1RfSVRFTV9BVihGRl9DQVNIX1NUKE1PTiwwLCwsLEFVRCkp&amp;WINDOW=FIRST_POPUP&amp;HEIGHT=450&amp;WI","DTH=450&amp;START_MAXIMIZED=FALSE&amp;VAR:CALENDAR=FIVEDAY&amp;VAR:SYMBOL=610837"}</definedName>
    <definedName name="_66__FDSAUDITLINK__" hidden="1">{"fdsup://Directions/FactSet Auditing Viewer?action=AUDIT_VALUE&amp;DB=129&amp;ID1=618041&amp;VALUEID=02001&amp;SDATE=201101&amp;PERIODTYPE=SEMI_STD&amp;window=popup_no_bar&amp;width=385&amp;height=120&amp;START_MAXIMIZED=FALSE&amp;creator=factset&amp;display_string=Audit"}</definedName>
    <definedName name="_660__FDSAUDITLINK__" hidden="1">{"fdsup://directions/FAT Viewer?action=UPDATE&amp;creator=factset&amp;DYN_ARGS=TRUE&amp;DOC_NAME=FAT:FQL_AUDITING_CLIENT_TEMPLATE.FAT&amp;display_string=Audit&amp;VAR:KEY=ARINQPGXYR&amp;VAR:QUERY=RklSU1RfSVRFTV9BVihGRl9ERUJUKE1PTiwwLCwsLEFVRCkp&amp;WINDOW=FIRST_POPUP&amp;HEIGHT=450&amp;WIDTH=","450&amp;START_MAXIMIZED=FALSE&amp;VAR:CALENDAR=FIVEDAY&amp;VAR:SYMBOL=610837"}</definedName>
    <definedName name="_661__FDSAUDITLINK__" hidden="1">{"fdsup://Directions/FactSet Auditing Viewer?action=AUDIT_VALUE&amp;DB=129&amp;ID1=B128WL&amp;VALUEID=04601&amp;SDATE=2009&amp;PERIODTYPE=ANN_STD&amp;SCFT=3&amp;window=popup_no_bar&amp;width=385&amp;height=120&amp;START_MAXIMIZED=FALSE&amp;creator=factset&amp;display_string=Audit"}</definedName>
    <definedName name="_662__FDSAUDITLINK__" hidden="1">{"fdsup://directions/FAT Viewer?action=UPDATE&amp;creator=factset&amp;DYN_ARGS=TRUE&amp;DOC_NAME=FAT:FQL_AUDITING_CLIENT_TEMPLATE.FAT&amp;display_string=Audit&amp;VAR:KEY=HCZAPQRWFE&amp;VAR:QUERY=RklSU1RfSVRFTV9BVihGRl9NSU5fSU5UX0FDQ1VNKE1PTiwwLCwsLElOUikp&amp;WINDOW=FIRST_POPUP&amp;HEIGH","T=450&amp;WIDTH=450&amp;START_MAXIMIZED=FALSE&amp;VAR:CALENDAR=FIVEDAY&amp;VAR:SYMBOL=B128WL"}</definedName>
    <definedName name="_663__FDSAUDITLINK__" hidden="1">{"fdsup://directions/FAT Viewer?action=UPDATE&amp;creator=factset&amp;DYN_ARGS=TRUE&amp;DOC_NAME=FAT:FQL_AUDITING_CLIENT_TEMPLATE.FAT&amp;display_string=Audit&amp;VAR:KEY=LYXOLEDOJS&amp;VAR:QUERY=RklSU1RfSVRFTV9BVihGRl9ERUJUKE1PTiwwLCwsLElOUikp&amp;WINDOW=FIRST_POPUP&amp;HEIGHT=450&amp;WIDTH=","450&amp;START_MAXIMIZED=FALSE&amp;VAR:CALENDAR=FIVEDAY&amp;VAR:SYMBOL=B128WL"}</definedName>
    <definedName name="_664__FDSAUDITLINK__" hidden="1">{"fdsup://Directions/FactSet Auditing Viewer?action=AUDIT_VALUE&amp;DB=129&amp;ID1=B128WL&amp;VALUEID=04601&amp;SDATE=2010&amp;PERIODTYPE=ANN_STD&amp;SCFT=3&amp;window=popup_no_bar&amp;width=385&amp;height=120&amp;START_MAXIMIZED=FALSE&amp;creator=factset&amp;display_string=Audit"}</definedName>
    <definedName name="_665__FDSAUDITLINK__" hidden="1">{"fdsup://Directions/FactSet Auditing Viewer?action=AUDIT_VALUE&amp;DB=129&amp;ID1=B128WL&amp;VALUEID=01250&amp;SDATE=2010&amp;PERIODTYPE=ANN_STD&amp;SCFT=3&amp;window=popup_no_bar&amp;width=385&amp;height=120&amp;START_MAXIMIZED=FALSE&amp;creator=factset&amp;display_string=Audit"}</definedName>
    <definedName name="_666__FDSAUDITLINK__" hidden="1">{"fdsup://Directions/FactSet Auditing Viewer?action=AUDIT_VALUE&amp;DB=129&amp;ID1=B128WL&amp;VALUEID=01250&amp;SDATE=2009&amp;PERIODTYPE=ANN_STD&amp;SCFT=3&amp;window=popup_no_bar&amp;width=385&amp;height=120&amp;START_MAXIMIZED=FALSE&amp;creator=factset&amp;display_string=Audit"}</definedName>
    <definedName name="_667__FDSAUDITLINK__" hidden="1">{"fdsup://Directions/FactSet Auditing Viewer?action=AUDIT_VALUE&amp;DB=129&amp;ID1=B128WL&amp;VALUEID=01001&amp;SDATE=2010&amp;PERIODTYPE=ANN_STD&amp;SCFT=3&amp;window=popup_no_bar&amp;width=385&amp;height=120&amp;START_MAXIMIZED=FALSE&amp;creator=factset&amp;display_string=Audit"}</definedName>
    <definedName name="_668__FDSAUDITLINK__" hidden="1">{"fdsup://Directions/FactSet Auditing Viewer?action=AUDIT_VALUE&amp;DB=129&amp;ID1=B128WL&amp;VALUEID=01001&amp;SDATE=2009&amp;PERIODTYPE=ANN_STD&amp;SCFT=3&amp;window=popup_no_bar&amp;width=385&amp;height=120&amp;START_MAXIMIZED=FALSE&amp;creator=factset&amp;display_string=Audit"}</definedName>
    <definedName name="_669__FDSAUDITLINK__" hidden="1">{"fdsup://directions/FAT Viewer?action=UPDATE&amp;creator=factset&amp;DYN_ARGS=TRUE&amp;DOC_NAME=FAT:FQL_AUDITING_CLIENT_TEMPLATE.FAT&amp;display_string=Audit&amp;VAR:KEY=OBQLSNSXAZ&amp;VAR:QUERY=RkZfRU5UUlBSX1ZBTF9EQUlMWSgwLCwsLElOUiwnQkFTJyk=&amp;WINDOW=FIRST_POPUP&amp;HEIGHT=450&amp;WIDTH=","450&amp;START_MAXIMIZED=FALSE&amp;VAR:CALENDAR=FIVEDAY&amp;VAR:SYMBOL=B128WL&amp;VAR:INDEX=0"}</definedName>
    <definedName name="_67__FDSAUDITLINK__" hidden="1">{"fdsup://Directions/FactSet Auditing Viewer?action=AUDIT_VALUE&amp;DB=129&amp;ID1=B1FJ0C&amp;VALUEID=02001&amp;SDATE=201101&amp;PERIODTYPE=SEMI_STD&amp;window=popup_no_bar&amp;width=385&amp;height=120&amp;START_MAXIMIZED=FALSE&amp;creator=factset&amp;display_string=Audit"}</definedName>
    <definedName name="_670__FDSAUDITLINK__" hidden="1">{"fdsup://directions/FAT Viewer?action=UPDATE&amp;creator=factset&amp;DYN_ARGS=TRUE&amp;DOC_NAME=FAT:FQL_AUDITING_CLIENT_TEMPLATE.FAT&amp;display_string=Audit&amp;VAR:KEY=YXWTQRGDOH&amp;VAR:QUERY=RklSU1RfSVRFTV9BVihGRl9QRkRfU1RLKE1PTiwwLCwsLElOUikp&amp;WINDOW=FIRST_POPUP&amp;HEIGHT=450&amp;WI","DTH=450&amp;START_MAXIMIZED=FALSE&amp;VAR:CALENDAR=FIVEDAY&amp;VAR:SYMBOL=B128WL"}</definedName>
    <definedName name="_671__FDSAUDITLINK__" hidden="1">{"fdsup://directions/FAT Viewer?action=UPDATE&amp;creator=factset&amp;DYN_ARGS=TRUE&amp;DOC_NAME=FAT:FQL_AUDITING_CLIENT_TEMPLATE.FAT&amp;display_string=Audit&amp;VAR:KEY=HCZAPQRWFE&amp;VAR:QUERY=RklSU1RfSVRFTV9BVihGRl9NSU5fSU5UX0FDQ1VNKE1PTiwwLCwsLElOUikp&amp;WINDOW=FIRST_POPUP&amp;HEIGH","T=450&amp;WIDTH=450&amp;START_MAXIMIZED=FALSE&amp;VAR:CALENDAR=FIVEDAY&amp;VAR:SYMBOL=B128WL"}</definedName>
    <definedName name="_672__FDSAUDITLINK__" hidden="1">{"fdsup://directions/FAT Viewer?action=UPDATE&amp;creator=factset&amp;DYN_ARGS=TRUE&amp;DOC_NAME=FAT:FQL_AUDITING_CLIENT_TEMPLATE.FAT&amp;display_string=Audit&amp;VAR:KEY=OHIJCRYHKH&amp;VAR:QUERY=RklSU1RfSVRFTV9BVihGRl9DQVNIX1NUKE1PTiwwLCwsLElOUikp&amp;WINDOW=FIRST_POPUP&amp;HEIGHT=450&amp;WI","DTH=450&amp;START_MAXIMIZED=FALSE&amp;VAR:CALENDAR=FIVEDAY&amp;VAR:SYMBOL=B128WL"}</definedName>
    <definedName name="_673__FDSAUDITLINK__" hidden="1">{"fdsup://directions/FAT Viewer?action=UPDATE&amp;creator=factset&amp;DYN_ARGS=TRUE&amp;DOC_NAME=FAT:FQL_AUDITING_CLIENT_TEMPLATE.FAT&amp;display_string=Audit&amp;VAR:KEY=LYXOLEDOJS&amp;VAR:QUERY=RklSU1RfSVRFTV9BVihGRl9ERUJUKE1PTiwwLCwsLElOUikp&amp;WINDOW=FIRST_POPUP&amp;HEIGHT=450&amp;WIDTH=","450&amp;START_MAXIMIZED=FALSE&amp;VAR:CALENDAR=FIVEDAY&amp;VAR:SYMBOL=B128WL"}</definedName>
    <definedName name="_68__FDSAUDITLINK__" hidden="1">{"fdsup://directions/FAT Viewer?action=UPDATE&amp;creator=factset&amp;DYN_ARGS=TRUE&amp;DOC_NAME=FAT:FQL_AUDITING_CLIENT_TEMPLATE.FAT&amp;display_string=Audit&amp;VAR:KEY=ERYJIHKBYD&amp;VAR:QUERY=RkZfSU5WRVNUX1NUX1RPVChRVFIsMCk=&amp;WINDOW=FIRST_POPUP&amp;HEIGHT=450&amp;WIDTH=450&amp;START_MAXIMI","ZED=FALSE&amp;VAR:CALENDAR=FIVEDAY&amp;VAR:SYMBOL=651200&amp;VAR:INDEX=0"}</definedName>
    <definedName name="_684__FDSAUDITLINK__" hidden="1">{"fdsup://directions/FAT Viewer?action=UPDATE&amp;creator=factset&amp;DYN_ARGS=TRUE&amp;DOC_NAME=FAT:FQL_AUDITING_CLIENT_TEMPLATE.FAT&amp;display_string=Audit&amp;VAR:KEY=QDQRUFWJQP&amp;VAR:QUERY=RkZfRU5UUlBSX1ZBTF9EQUlMWSgwLCwsLElEUiwnQkFTJyk=&amp;WINDOW=FIRST_POPUP&amp;HEIGHT=450&amp;WIDTH=","450&amp;START_MAXIMIZED=FALSE&amp;VAR:CALENDAR=FIVEDAY&amp;VAR:SYMBOL=B00FYK&amp;VAR:INDEX=0"}</definedName>
    <definedName name="_69__FDSAUDITLINK__" hidden="1">{"fdsup://Directions/FactSet Auditing Viewer?action=AUDIT_VALUE&amp;DB=129&amp;ID1=B1Y9TB&amp;VALUEID=7033030900&amp;SDATE=201002&amp;PERIODTYPE=SEMI_DET&amp;window=popup_no_bar&amp;width=385&amp;height=120&amp;START_MAXIMIZED=FALSE&amp;creator=factset&amp;display_string=Audit"}</definedName>
    <definedName name="_7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70__FDSAUDITLINK__" hidden="1">{"fdsup://Directions/FactSet Auditing Viewer?action=AUDIT_VALUE&amp;DB=129&amp;ID1=B1Y9TB&amp;VALUEID=02001&amp;SDATE=201002&amp;PERIODTYPE=SEMI_STD&amp;window=popup_no_bar&amp;width=385&amp;height=120&amp;START_MAXIMIZED=FALSE&amp;creator=factset&amp;display_string=Audit"}</definedName>
    <definedName name="_706__FDSAUDITLINK__" hidden="1">{"fdsup://directions/FAT Viewer?action=UPDATE&amp;creator=factset&amp;DYN_ARGS=TRUE&amp;DOC_NAME=FAT:FQL_AUDITING_CLIENT_TEMPLATE.FAT&amp;display_string=Audit&amp;VAR:KEY=CRWFGXYNYH&amp;VAR:QUERY=RkZfREVCVF9MVChBTk4sMCwsLCxBVUQp&amp;WINDOW=FIRST_POPUP&amp;HEIGHT=450&amp;WIDTH=450&amp;START_MAXIMI","ZED=FALSE&amp;VAR:CALENDAR=FIVEDAY&amp;VAR:SYMBOL=698123&amp;VAR:INDEX=0"}</definedName>
    <definedName name="_707__FDSAUDITLINK__" hidden="1">{"fdsup://Directions/FactSet Auditing Viewer?action=AUDIT_VALUE&amp;DB=129&amp;ID1=698123&amp;VALUEID=03051&amp;SDATE=2010&amp;PERIODTYPE=ANN_STD&amp;SCFT=3&amp;window=popup_no_bar&amp;width=385&amp;height=120&amp;START_MAXIMIZED=FALSE&amp;creator=factset&amp;display_string=Audit"}</definedName>
    <definedName name="_708__FDSAUDITLINK__" hidden="1">{"fdsup://Directions/FactSet Auditing Viewer?action=AUDIT_VALUE&amp;DB=129&amp;ID1=698123&amp;VALUEID=03051&amp;SDATE=201101&amp;PERIODTYPE=SEMI_STD&amp;SCFT=3&amp;window=popup_no_bar&amp;width=385&amp;height=120&amp;START_MAXIMIZED=FALSE&amp;creator=factset&amp;display_string=Audit"}</definedName>
    <definedName name="_709__FDSAUDITLINK__" hidden="1">{"fdsup://Directions/FactSet Auditing Viewer?action=AUDIT_VALUE&amp;DB=129&amp;ID1=698123&amp;VALUEID=7033030900&amp;SDATE=201101&amp;PERIODTYPE=SEMI_DET&amp;window=popup_no_bar&amp;width=385&amp;height=120&amp;START_MAXIMIZED=FALSE&amp;creator=factset&amp;display_string=Audit"}</definedName>
    <definedName name="_71__FDSAUDITLINK__" hidden="1">{"fdsup://Directions/FactSet Auditing Viewer?action=AUDIT_VALUE&amp;DB=129&amp;ID1=652826&amp;VALUEID=7033030900&amp;SDATE=201101&amp;PERIODTYPE=SEMI_DET&amp;window=popup_no_bar&amp;width=385&amp;height=120&amp;START_MAXIMIZED=FALSE&amp;creator=factset&amp;display_string=Audit"}</definedName>
    <definedName name="_711__FDSAUDITLINK__" hidden="1">{"fdsup://Directions/FactSet Auditing Viewer?action=AUDIT_VALUE&amp;DB=129&amp;ID1=623864&amp;VALUEID=03051&amp;SDATE=201002&amp;PERIODTYPE=SEMI_STD&amp;SCFT=3&amp;window=popup_no_bar&amp;width=385&amp;height=120&amp;START_MAXIMIZED=FALSE&amp;creator=factset&amp;display_string=Audit"}</definedName>
    <definedName name="_712__FDSAUDITLINK__" hidden="1">{"fdsup://directions/FAT Viewer?action=UPDATE&amp;creator=factset&amp;DYN_ARGS=TRUE&amp;DOC_NAME=FAT:FQL_AUDITING_CLIENT_TEMPLATE.FAT&amp;display_string=Audit&amp;VAR:KEY=CHCRSPIDGT&amp;VAR:QUERY=KChGRl9ERUJUX0xUKFFUUiwwLCwsLEFVRClARkZfREVCVF9MVChTRU1JLDAsLCwsQVVEKSlARkZfREVCVF9MV","ChBTk4sMCwsLCxBVUQpKQ==&amp;WINDOW=FIRST_POPUP&amp;HEIGHT=450&amp;WIDTH=450&amp;START_MAXIMIZED=FALSE&amp;VAR:CALENDAR=FIVEDAY&amp;VAR:SYMBOL=B3VL4P&amp;VAR:INDEX=0"}</definedName>
    <definedName name="_713__FDSAUDITLINK__" hidden="1">{"fdsup://Directions/FactSet Auditing Viewer?action=AUDIT_VALUE&amp;DB=129&amp;ID1=B3VL4P&amp;VALUEID=03051&amp;SDATE=201101&amp;PERIODTYPE=SEMI_STD&amp;SCFT=3&amp;window=popup_no_bar&amp;width=385&amp;height=120&amp;START_MAXIMIZED=FALSE&amp;creator=factset&amp;display_string=Audit"}</definedName>
    <definedName name="_73__FDSAUDITLINK__" hidden="1">{"fdsup://Directions/FactSet Auditing Viewer?action=AUDIT_VALUE&amp;DB=129&amp;ID1=B1FJ0C&amp;VALUEID=03426&amp;SDATE=201101&amp;PERIODTYPE=SEMI_STD&amp;window=popup_no_bar&amp;width=385&amp;height=120&amp;START_MAXIMIZED=FALSE&amp;creator=factset&amp;display_string=Audit"}</definedName>
    <definedName name="_733__FDSAUDITLINK__" hidden="1">{"fdsup://Directions/FactSet Auditing Viewer?action=AUDIT_VALUE&amp;DB=129&amp;ID1=19121610&amp;VALUEID=7033030900&amp;SDATE=201101&amp;PERIODTYPE=QTR_DET&amp;window=popup_no_bar&amp;width=385&amp;height=120&amp;START_MAXIMIZED=FALSE&amp;creator=factset&amp;display_string=Audit"}</definedName>
    <definedName name="_736__FDSAUDITLINK__" hidden="1">{"fdsup://Directions/FactSet Auditing Viewer?action=AUDIT_VALUE&amp;DB=129&amp;ID1=48783610&amp;VALUEID=7033030900&amp;SDATE=201101&amp;PERIODTYPE=QTR_DET&amp;window=popup_no_bar&amp;width=385&amp;height=120&amp;START_MAXIMIZED=FALSE&amp;creator=factset&amp;display_string=Audit"}</definedName>
    <definedName name="_739__FDSAUDITLINK__" hidden="1">{"fdsup://Directions/FactSet Auditing Viewer?action=AUDIT_VALUE&amp;DB=129&amp;ID1=B59HM7&amp;VALUEID=7033030900&amp;SDATE=201101&amp;PERIODTYPE=SEMI_DET&amp;window=popup_no_bar&amp;width=385&amp;height=120&amp;START_MAXIMIZED=FALSE&amp;creator=factset&amp;display_string=Audit"}</definedName>
    <definedName name="_741__FDSAUDITLINK__" hidden="1">{"fdsup://Directions/FactSet Auditing Viewer?action=AUDIT_VALUE&amp;DB=129&amp;ID1=B50YPZ&amp;VALUEID=7033030900&amp;SDATE=201101&amp;PERIODTYPE=SEMI_DET&amp;window=popup_no_bar&amp;width=385&amp;height=120&amp;START_MAXIMIZED=FALSE&amp;creator=factset&amp;display_string=Audit"}</definedName>
    <definedName name="_745__FDSAUDITLINK__" hidden="1">{"fdsup://Directions/FactSet Auditing Viewer?action=AUDIT_VALUE&amp;DB=129&amp;ID1=627791&amp;VALUEID=7033030900&amp;SDATE=201101&amp;PERIODTYPE=SEMI_DET&amp;window=popup_no_bar&amp;width=385&amp;height=120&amp;START_MAXIMIZED=FALSE&amp;creator=factset&amp;display_string=Audit"}</definedName>
    <definedName name="_748__FDSAUDITLINK__" hidden="1">{"fdsup://Directions/FactSet Auditing Viewer?action=AUDIT_VALUE&amp;DB=129&amp;ID1=B00G29&amp;VALUEID=7033030900&amp;SDATE=201101&amp;PERIODTYPE=SEMI_DET&amp;window=popup_no_bar&amp;width=385&amp;height=120&amp;START_MAXIMIZED=FALSE&amp;creator=factset&amp;display_string=Audit"}</definedName>
    <definedName name="_8__FDSAUDITLINK__" hidden="1">{"fdsup://directions/FAT Viewer?action=UPDATE&amp;creator=factset&amp;DYN_ARGS=TRUE&amp;DOC_NAME=FAT:FQL_AUDITING_CLIENT_TEMPLATE.FAT&amp;display_string=Audit&amp;VAR:KEY=KVEJEFQVSB&amp;VAR:QUERY=KChGRl9ERUJUKFFUUiwwKUBGRl9ERUJUKFNFTUksMCkpQEZGX0RFQlQoQU5OLDApKQ==&amp;WINDOW=FIRST_POP","UP&amp;HEIGHT=450&amp;WIDTH=450&amp;START_MAXIMIZED=FALSE&amp;VAR:CALENDAR=FIVEDAY&amp;VAR:INDEX=0"}</definedName>
    <definedName name="_afg2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_AtRisk_SimSetting_AutomaticallyGenerateReports" hidden="1">TRUE</definedName>
    <definedName name="_AtRisk_SimSetting_AutomaticResultsDisplayMode" hidden="1">2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CC0101" hidden="1">{#N/A,#N/A,FALSE,"P&amp;L";#N/A,#N/A,FALSE,"R-P&amp;L";#N/A,#N/A,FALSE,"N-P&amp;L";#N/A,#N/A,FALSE,"E-P&amp;L"}</definedName>
    <definedName name="_Feb08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FG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lketjoiaehtoeaiht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anscount" hidden="1">1</definedName>
    <definedName name="aus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Budget" hidden="1">{#N/A,#N/A,FALSE,"P&amp;L";#N/A,#N/A,FALSE,"R-P&amp;L";#N/A,#N/A,FALSE,"N-P&amp;L";#N/A,#N/A,FALSE,"E-P&amp;L"}</definedName>
    <definedName name="cc" hidden="1">{#N/A,#N/A,FALSE,"P&amp;L";#N/A,#N/A,FALSE,"R-P&amp;L";#N/A,#N/A,FALSE,"N-P&amp;L";#N/A,#N/A,FALSE,"E-P&amp;L"}</definedName>
    <definedName name="CIQWBGuid" hidden="1">"Base Case - PTRM capex inputs FY20-24 v1.xlsx"</definedName>
    <definedName name="copy" hidden="1">{#N/A,#N/A,FALSE,"P&amp;L";#N/A,#N/A,FALSE,"R-P&amp;L";#N/A,#N/A,FALSE,"N-P&amp;L";#N/A,#N/A,FALSE,"E-P&amp;L"}</definedName>
    <definedName name="different" hidden="1">{#N/A,#N/A,FALSE,"P&amp;L";#N/A,#N/A,FALSE,"R-P&amp;L";#N/A,#N/A,FALSE,"N-P&amp;L";#N/A,#N/A,FALSE,"E-P&amp;L"}</definedName>
    <definedName name="EBIT" hidden="1">{#N/A,#N/A,FALSE,"P&amp;L";#N/A,#N/A,FALSE,"R-P&amp;L";#N/A,#N/A,FALSE,"N-P&amp;L";#N/A,#N/A,FALSE,"E-P&amp;L"}</definedName>
    <definedName name="EV__LASTREFTIME__" hidden="1">"(GMT+10:00)7/02/2014 3:22:01 PM"</definedName>
    <definedName name="HL_Sheet_Main_2" hidden="1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41177.6341666667</definedName>
    <definedName name="IQ_NTM" hidden="1">6000</definedName>
    <definedName name="IQ_OPENED55" hidden="1">1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q" hidden="1">{#N/A,#N/A,FALSE,"P&amp;L";#N/A,#N/A,FALSE,"R-P&amp;L";#N/A,#N/A,FALSE,"N-P&amp;L";#N/A,#N/A,FALSE,"E-P&amp;L"}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s" hidden="1">#REF!,#REF!,#REF!,#REF!,#REF!,#REF!,#REF!,#REF!,#REF!,#REF!,#REF!</definedName>
    <definedName name="SAPBEXbbsBack" hidden="1">"xSAPtemp3130.xls"</definedName>
    <definedName name="SAPBEXhrIndnt" hidden="1">1</definedName>
    <definedName name="SAPBEXrevision" hidden="1">1</definedName>
    <definedName name="SAPBEXsysID" hidden="1">"BWP"</definedName>
    <definedName name="SAPBEXwbID" hidden="1">"3ZTMGEOH0YEGW1DQF6AKHHMC5"</definedName>
    <definedName name="SAPsysID" hidden="1">"708C5W7SBKP804JT78WJ0JNKI"</definedName>
    <definedName name="SAPwbID" hidden="1">"ARS"</definedName>
    <definedName name="sencount" hidden="1">1</definedName>
    <definedName name="Summary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test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Assumptions." hidden="1">{"Assumptions",#N/A,FALSE,"Financials"}</definedName>
    <definedName name="wrn.Board._.Rpt.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Board1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Board2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wrn.Financial._.Reports." hidden="1">{"Financials",#N/A,FALSE,"Financials"}</definedName>
    <definedName name="wrn.Full._.Report." hidden="1">{"full print",#N/A,FALSE,"Financials";"Sensitivities",#N/A,FALSE,"Sensitivities"}</definedName>
    <definedName name="wrn.Key._.Statistics." hidden="1">{"Statistics",#N/A,FALSE,"Financials"}</definedName>
    <definedName name="wrn.Lease._.10._.Years." hidden="1">{"Years10",#N/A,FALSE,"Leases"}</definedName>
    <definedName name="wrn.Lease._.20._.years." hidden="1">{"Years20",#N/A,FALSE,"Leases"}</definedName>
    <definedName name="wrn.Lease._.30._.Years." hidden="1">{"Years30",#N/A,FALSE,"Leases"}</definedName>
    <definedName name="wrn.Print._.Profit._.and._.Loss._.Reports." hidden="1">{#N/A,#N/A,FALSE,"P&amp;L";#N/A,#N/A,FALSE,"R-P&amp;L";#N/A,#N/A,FALSE,"N-P&amp;L";#N/A,#N/A,FALSE,"E-P&amp;L"}</definedName>
    <definedName name="wrn.Print._.Profit._.and.Loss._.Reports.1" hidden="1">{#N/A,#N/A,FALSE,"P&amp;L";#N/A,#N/A,FALSE,"R-P&amp;L";#N/A,#N/A,FALSE,"N-P&amp;L";#N/A,#N/A,FALSE,"E-P&amp;L"}</definedName>
    <definedName name="wrn.Project._.Returns." hidden="1">{"Cover Page",#N/A,FALSE,"Financials"}</definedName>
    <definedName name="wrn.Sensitivity._.Analysis." hidden="1">{"Sensitivities",#N/A,FALSE,"Sensitivities"}</definedName>
    <definedName name="xyz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  <definedName name="xyzz" hidden="1">{#N/A,#N/A,FALSE,"Board Rpt 1";#N/A,#N/A,FALSE,"Board Rpt 2";#N/A,#N/A,FALSE,"Board Rpt 3";#N/A,#N/A,FALSE,"Board Rpt 4";#N/A,#N/A,FALSE,"Board Rpt 5";#N/A,#N/A,FALSE,"Board Rpt 6";#N/A,#N/A,FALSE,"Board Rpt 7";#N/A,#N/A,FALSE,"Board Rpt 8";#N/A,#N/A,FALSE,"Board Rpt 9"}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58" i="18" l="1"/>
  <c r="O13" i="20" s="1"/>
  <c r="J57" i="18"/>
  <c r="O12" i="20" s="1"/>
  <c r="J52" i="18"/>
  <c r="N15" i="20" s="1"/>
  <c r="J51" i="18"/>
  <c r="N14" i="20" s="1"/>
  <c r="J50" i="18"/>
  <c r="N13" i="20" s="1"/>
  <c r="J49" i="18"/>
  <c r="N12" i="20" s="1"/>
  <c r="C23" i="18"/>
  <c r="C18" i="18"/>
  <c r="D57" i="18"/>
  <c r="G4" i="20" s="1"/>
  <c r="K14" i="19"/>
  <c r="M14" i="19"/>
  <c r="U21" i="19"/>
  <c r="K24" i="19"/>
  <c r="M24" i="19"/>
  <c r="X23" i="19" s="1"/>
  <c r="K31" i="19"/>
  <c r="M31" i="19"/>
  <c r="U20" i="19" s="1"/>
  <c r="K41" i="19"/>
  <c r="M41" i="19" s="1"/>
  <c r="L43" i="19"/>
  <c r="U34" i="19"/>
  <c r="C15" i="18" s="1"/>
  <c r="X34" i="19"/>
  <c r="X33" i="19" s="1"/>
  <c r="C9" i="18" s="1"/>
  <c r="C41" i="18" s="1"/>
  <c r="U35" i="19"/>
  <c r="C16" i="18" s="1"/>
  <c r="X35" i="19"/>
  <c r="C24" i="18" s="1"/>
  <c r="U36" i="19"/>
  <c r="C17" i="18" s="1"/>
  <c r="X36" i="19"/>
  <c r="C25" i="18" s="1"/>
  <c r="U37" i="19"/>
  <c r="X37" i="19"/>
  <c r="C26" i="18" s="1"/>
  <c r="J59" i="18"/>
  <c r="O14" i="20" s="1"/>
  <c r="J60" i="18"/>
  <c r="O15" i="20" s="1"/>
  <c r="D49" i="18"/>
  <c r="F4" i="20" s="1"/>
  <c r="F19" i="9"/>
  <c r="G24" i="9"/>
  <c r="H24" i="9"/>
  <c r="G22" i="9"/>
  <c r="H22" i="9"/>
  <c r="G23" i="9"/>
  <c r="H23" i="9"/>
  <c r="G21" i="9"/>
  <c r="H21" i="9"/>
  <c r="H20" i="9"/>
  <c r="G20" i="9"/>
  <c r="F26" i="9"/>
  <c r="F25" i="9"/>
  <c r="F24" i="9"/>
  <c r="F23" i="9"/>
  <c r="F22" i="9"/>
  <c r="F21" i="9"/>
  <c r="F18" i="9"/>
  <c r="F20" i="9"/>
  <c r="F17" i="9"/>
  <c r="K39" i="1"/>
  <c r="K32" i="1"/>
  <c r="J16" i="1"/>
  <c r="J28" i="1"/>
  <c r="J32" i="1"/>
  <c r="J39" i="1"/>
  <c r="J6" i="1"/>
  <c r="I28" i="1"/>
  <c r="H28" i="1"/>
  <c r="L8" i="1"/>
  <c r="V17" i="1"/>
  <c r="R17" i="1"/>
  <c r="H39" i="1"/>
  <c r="I39" i="1"/>
  <c r="AD16" i="1" s="1"/>
  <c r="H32" i="1"/>
  <c r="R15" i="1" s="1"/>
  <c r="I32" i="1"/>
  <c r="H6" i="1"/>
  <c r="R7" i="1" s="1"/>
  <c r="R8" i="1"/>
  <c r="AD8" i="1"/>
  <c r="K16" i="1"/>
  <c r="J24" i="1"/>
  <c r="I6" i="1"/>
  <c r="V7" i="1" s="1"/>
  <c r="K24" i="1"/>
  <c r="H24" i="1"/>
  <c r="H16" i="1"/>
  <c r="Z12" i="1" s="1"/>
  <c r="I16" i="1"/>
  <c r="I24" i="1"/>
  <c r="K28" i="1"/>
  <c r="K6" i="1"/>
  <c r="X20" i="19"/>
  <c r="K43" i="19"/>
  <c r="X21" i="19"/>
  <c r="D16" i="18" l="1"/>
  <c r="D24" i="18"/>
  <c r="X22" i="19"/>
  <c r="U22" i="19"/>
  <c r="U19" i="19" s="1"/>
  <c r="U11" i="19" s="1"/>
  <c r="U10" i="19" s="1"/>
  <c r="D15" i="18"/>
  <c r="C14" i="18"/>
  <c r="D18" i="18" s="1"/>
  <c r="X19" i="19"/>
  <c r="X11" i="19" s="1"/>
  <c r="X10" i="19" s="1"/>
  <c r="D25" i="18"/>
  <c r="D17" i="18"/>
  <c r="U23" i="19"/>
  <c r="U33" i="19"/>
  <c r="C4" i="18" s="1"/>
  <c r="C22" i="18"/>
  <c r="D23" i="18" s="1"/>
  <c r="Z8" i="1"/>
  <c r="L39" i="1"/>
  <c r="L32" i="1"/>
  <c r="L28" i="1"/>
  <c r="L24" i="1"/>
  <c r="L16" i="1"/>
  <c r="J43" i="1"/>
  <c r="L6" i="1"/>
  <c r="V14" i="1"/>
  <c r="AD14" i="1"/>
  <c r="R16" i="1"/>
  <c r="Z16" i="1"/>
  <c r="AD13" i="1"/>
  <c r="V13" i="1"/>
  <c r="V15" i="1"/>
  <c r="AD15" i="1"/>
  <c r="Z13" i="1"/>
  <c r="R13" i="1"/>
  <c r="K43" i="1"/>
  <c r="V12" i="1"/>
  <c r="AD12" i="1"/>
  <c r="Z14" i="1"/>
  <c r="R14" i="1"/>
  <c r="AD7" i="1"/>
  <c r="Z17" i="1"/>
  <c r="Z15" i="1"/>
  <c r="Z7" i="1"/>
  <c r="L41" i="1"/>
  <c r="V8" i="1"/>
  <c r="V16" i="1"/>
  <c r="AD17" i="1"/>
  <c r="C11" i="18"/>
  <c r="R12" i="1"/>
  <c r="D26" i="18" l="1"/>
  <c r="C6" i="18"/>
  <c r="C35" i="18"/>
  <c r="C42" i="18" l="1"/>
  <c r="C43" i="18" s="1"/>
  <c r="D41" i="18" s="1"/>
  <c r="D43" i="18" s="1"/>
  <c r="E41" i="18" s="1"/>
  <c r="E43" i="18" s="1"/>
  <c r="F41" i="18" s="1"/>
  <c r="F43" i="18" s="1"/>
  <c r="G41" i="18" s="1"/>
  <c r="G43" i="18" s="1"/>
  <c r="I58" i="18" s="1"/>
  <c r="M13" i="20" s="1"/>
  <c r="G42" i="18"/>
  <c r="D42" i="18"/>
  <c r="F42" i="18"/>
  <c r="E42" i="18"/>
  <c r="C57" i="18" l="1"/>
  <c r="C56" i="18" s="1"/>
  <c r="I57" i="18"/>
  <c r="I60" i="18"/>
  <c r="M15" i="20" s="1"/>
  <c r="I59" i="18"/>
  <c r="M14" i="20" s="1"/>
  <c r="I56" i="18"/>
  <c r="E4" i="20" s="1"/>
  <c r="M12" i="20"/>
  <c r="AB12" i="1" l="1"/>
  <c r="T12" i="1" l="1"/>
  <c r="AF8" i="1" l="1"/>
  <c r="AF23" i="1" s="1"/>
  <c r="O4" i="20" s="1"/>
  <c r="AB23" i="1"/>
  <c r="G16" i="20" s="1"/>
  <c r="T23" i="1" l="1"/>
  <c r="F16" i="20" s="1"/>
  <c r="X8" i="1"/>
  <c r="X23" i="1" s="1"/>
  <c r="N4" i="20" s="1"/>
  <c r="C32" i="18" l="1"/>
  <c r="C37" i="18"/>
  <c r="C36" i="18" l="1"/>
  <c r="C38" i="18" s="1"/>
  <c r="D35" i="18" s="1"/>
  <c r="D37" i="18" s="1"/>
  <c r="D32" i="18"/>
  <c r="AB16" i="1"/>
  <c r="AB17" i="1"/>
  <c r="AF27" i="1"/>
  <c r="O9" i="20" s="1"/>
  <c r="AB14" i="1"/>
  <c r="E32" i="18" l="1"/>
  <c r="D36" i="18"/>
  <c r="D38" i="18" s="1"/>
  <c r="E35" i="18" s="1"/>
  <c r="E37" i="18" s="1"/>
  <c r="AF29" i="1"/>
  <c r="O11" i="20" s="1"/>
  <c r="AB15" i="1"/>
  <c r="AB27" i="1" s="1"/>
  <c r="G15" i="20" s="1"/>
  <c r="E36" i="18" l="1"/>
  <c r="E38" i="18" s="1"/>
  <c r="F35" i="18" s="1"/>
  <c r="F37" i="18" s="1"/>
  <c r="F32" i="18"/>
  <c r="F36" i="18" l="1"/>
  <c r="F38" i="18" s="1"/>
  <c r="G35" i="18" s="1"/>
  <c r="G37" i="18" s="1"/>
  <c r="G32" i="18"/>
  <c r="G36" i="18" s="1"/>
  <c r="G38" i="18" l="1"/>
  <c r="T16" i="1"/>
  <c r="I52" i="18" l="1"/>
  <c r="L15" i="20" s="1"/>
  <c r="I49" i="18"/>
  <c r="I51" i="18"/>
  <c r="L14" i="20" s="1"/>
  <c r="I50" i="18"/>
  <c r="L13" i="20" s="1"/>
  <c r="C49" i="18"/>
  <c r="C48" i="18" s="1"/>
  <c r="T17" i="1"/>
  <c r="X27" i="1"/>
  <c r="N9" i="20" s="1"/>
  <c r="T14" i="1"/>
  <c r="AF7" i="1"/>
  <c r="X7" i="1"/>
  <c r="I48" i="18" l="1"/>
  <c r="D4" i="20" s="1"/>
  <c r="L12" i="20"/>
  <c r="X29" i="1"/>
  <c r="N11" i="20" s="1"/>
  <c r="T15" i="1"/>
  <c r="T27" i="1" s="1"/>
  <c r="F15" i="20" s="1"/>
  <c r="X28" i="1" l="1"/>
  <c r="N5" i="20" s="1"/>
  <c r="T13" i="1"/>
  <c r="AF28" i="1"/>
  <c r="O5" i="20" s="1"/>
  <c r="AB13" i="1"/>
  <c r="AA8" i="1" l="1"/>
  <c r="AE8" i="1" l="1"/>
  <c r="AA7" i="1"/>
  <c r="O46" i="1"/>
  <c r="AE7" i="1" l="1"/>
  <c r="AA6" i="1"/>
  <c r="AE16" i="1"/>
  <c r="AA16" i="1" s="1"/>
  <c r="AE14" i="1"/>
  <c r="AE13" i="1"/>
  <c r="AE15" i="1" l="1"/>
  <c r="AE17" i="1"/>
  <c r="AA17" i="1" s="1"/>
  <c r="AE6" i="1"/>
  <c r="AE22" i="1"/>
  <c r="AF22" i="1"/>
  <c r="O10" i="20" s="1"/>
  <c r="AA13" i="1"/>
  <c r="AE28" i="1"/>
  <c r="M5" i="20" s="1"/>
  <c r="AA14" i="1"/>
  <c r="AE27" i="1"/>
  <c r="AE12" i="1"/>
  <c r="P46" i="1" l="1"/>
  <c r="O47" i="1" s="1"/>
  <c r="AA22" i="1"/>
  <c r="AB22" i="1"/>
  <c r="G7" i="20" s="1"/>
  <c r="M10" i="20"/>
  <c r="AA12" i="1"/>
  <c r="AE11" i="1"/>
  <c r="AE23" i="1"/>
  <c r="M4" i="20" s="1"/>
  <c r="M9" i="20"/>
  <c r="AE29" i="1"/>
  <c r="M11" i="20" s="1"/>
  <c r="AA15" i="1"/>
  <c r="AA27" i="1" s="1"/>
  <c r="S7" i="1" l="1"/>
  <c r="AA26" i="1"/>
  <c r="E15" i="20"/>
  <c r="E7" i="20"/>
  <c r="M54" i="20"/>
  <c r="S8" i="1"/>
  <c r="AA11" i="1"/>
  <c r="AA23" i="1"/>
  <c r="E16" i="20" s="1"/>
  <c r="AE26" i="1"/>
  <c r="AE21" i="1"/>
  <c r="W14" i="1"/>
  <c r="W13" i="1" l="1"/>
  <c r="AE32" i="1"/>
  <c r="W16" i="1"/>
  <c r="S16" i="1" s="1"/>
  <c r="M46" i="1"/>
  <c r="M56" i="20"/>
  <c r="W12" i="1"/>
  <c r="S14" i="1"/>
  <c r="W27" i="1"/>
  <c r="W15" i="1"/>
  <c r="W17" i="1"/>
  <c r="S17" i="1" s="1"/>
  <c r="AA21" i="1"/>
  <c r="AA32" i="1" s="1"/>
  <c r="O48" i="1" s="1"/>
  <c r="E54" i="20"/>
  <c r="S6" i="1"/>
  <c r="W7" i="1"/>
  <c r="S13" i="1"/>
  <c r="W28" i="1"/>
  <c r="L5" i="20" s="1"/>
  <c r="W8" i="1"/>
  <c r="S22" i="1" l="1"/>
  <c r="D7" i="20" s="1"/>
  <c r="E56" i="20"/>
  <c r="W23" i="1"/>
  <c r="L4" i="20" s="1"/>
  <c r="T22" i="1"/>
  <c r="F7" i="20" s="1"/>
  <c r="X22" i="1"/>
  <c r="N10" i="20" s="1"/>
  <c r="W22" i="1"/>
  <c r="W6" i="1"/>
  <c r="S15" i="1"/>
  <c r="S27" i="1" s="1"/>
  <c r="W29" i="1"/>
  <c r="L11" i="20" s="1"/>
  <c r="L9" i="20"/>
  <c r="N46" i="1"/>
  <c r="M47" i="1" s="1"/>
  <c r="S12" i="1"/>
  <c r="W11" i="1"/>
  <c r="W26" i="1" l="1"/>
  <c r="D15" i="20"/>
  <c r="S26" i="1"/>
  <c r="W21" i="1"/>
  <c r="L10" i="20"/>
  <c r="S11" i="1"/>
  <c r="S23" i="1"/>
  <c r="W32" i="1" l="1"/>
  <c r="L54" i="20"/>
  <c r="L56" i="20" s="1"/>
  <c r="D16" i="20"/>
  <c r="S21" i="1"/>
  <c r="S32" i="1" s="1"/>
  <c r="M48" i="1" s="1"/>
  <c r="D54" i="20" l="1"/>
  <c r="D56" i="20" s="1"/>
</calcChain>
</file>

<file path=xl/sharedStrings.xml><?xml version="1.0" encoding="utf-8"?>
<sst xmlns="http://schemas.openxmlformats.org/spreadsheetml/2006/main" count="1195" uniqueCount="381">
  <si>
    <t>FROM</t>
  </si>
  <si>
    <t>TO</t>
  </si>
  <si>
    <t>RAB</t>
  </si>
  <si>
    <t>TAB</t>
  </si>
  <si>
    <t>Asset description</t>
  </si>
  <si>
    <t>To</t>
  </si>
  <si>
    <t>Financial Asset class it belongs to</t>
  </si>
  <si>
    <t>%</t>
  </si>
  <si>
    <t>Classification in current Reg period (2019-24)</t>
  </si>
  <si>
    <t>Net book value of asset as at 30 June 2022</t>
  </si>
  <si>
    <t>System Land</t>
  </si>
  <si>
    <t>Land and Easements (dx)</t>
  </si>
  <si>
    <t>Transmission &amp; Zone land &amp; easements (tx)</t>
  </si>
  <si>
    <t>System Buildings</t>
  </si>
  <si>
    <t>Substations (dx)</t>
  </si>
  <si>
    <t>Transmission buildings 132/66kV (tx)</t>
  </si>
  <si>
    <t>Storage Facilities</t>
  </si>
  <si>
    <t>N/A</t>
  </si>
  <si>
    <t>SubTrans Sub Equip</t>
  </si>
  <si>
    <t>Transmission substation equip 132/66kV (tx)</t>
  </si>
  <si>
    <t>SubTrans Sub Protect</t>
  </si>
  <si>
    <t>Ancillary substation equipment (dx)</t>
  </si>
  <si>
    <t>Ancillary substation equipment (tx)</t>
  </si>
  <si>
    <t>Zone Subs Equipment</t>
  </si>
  <si>
    <t>Zone substation equip 132/66kV (tx)</t>
  </si>
  <si>
    <t>Zone Subs Protection</t>
  </si>
  <si>
    <t>Sub-transmission lines and cables (dx)</t>
  </si>
  <si>
    <t>132kV tower lines (tx)</t>
  </si>
  <si>
    <t>132kV concrete &amp; steel pole lines (tx)</t>
  </si>
  <si>
    <t>132kV wood pole lines (tx)</t>
  </si>
  <si>
    <t>132kV feeders underground (tx)</t>
  </si>
  <si>
    <t>System IT (dx)</t>
  </si>
  <si>
    <t>System IT (tx)</t>
  </si>
  <si>
    <t>Cable tunnel (dx)</t>
  </si>
  <si>
    <t>Cable tunnel (tx)</t>
  </si>
  <si>
    <t>Type of Asset</t>
  </si>
  <si>
    <t>Substation</t>
  </si>
  <si>
    <t>ZN8000</t>
  </si>
  <si>
    <t>Macquarie Park</t>
  </si>
  <si>
    <t>Financial Asset class name</t>
  </si>
  <si>
    <t>Tx RAB Regulatory asset class</t>
  </si>
  <si>
    <t>Dx RAB Regulatory asset class</t>
  </si>
  <si>
    <t>Distribution</t>
  </si>
  <si>
    <t>Transmission</t>
  </si>
  <si>
    <t>TS404</t>
  </si>
  <si>
    <t>ZN507</t>
  </si>
  <si>
    <t>ZN801</t>
  </si>
  <si>
    <t>ZN812</t>
  </si>
  <si>
    <t>ZN513</t>
  </si>
  <si>
    <t>ZN526</t>
  </si>
  <si>
    <t>Kurri STS</t>
  </si>
  <si>
    <t>Kurri</t>
  </si>
  <si>
    <t>Muswellbrook</t>
  </si>
  <si>
    <t>Mitchell Line</t>
  </si>
  <si>
    <t>Singleton</t>
  </si>
  <si>
    <t>Rothbury</t>
  </si>
  <si>
    <t>Substation (buildings)</t>
  </si>
  <si>
    <t>Substation (land)</t>
  </si>
  <si>
    <t>Feeder</t>
  </si>
  <si>
    <t>Substation (equipment)</t>
  </si>
  <si>
    <t>91A/1</t>
  </si>
  <si>
    <t>91A/2</t>
  </si>
  <si>
    <t>91B/1</t>
  </si>
  <si>
    <t>91B/2</t>
  </si>
  <si>
    <t>91M/1</t>
  </si>
  <si>
    <t>91M/3</t>
  </si>
  <si>
    <t>97E</t>
  </si>
  <si>
    <t>Morriset</t>
  </si>
  <si>
    <t>Maroubra</t>
  </si>
  <si>
    <t>Charmhaven</t>
  </si>
  <si>
    <t>Rockdale</t>
  </si>
  <si>
    <t>St Peters</t>
  </si>
  <si>
    <t xml:space="preserve">ZN507 </t>
  </si>
  <si>
    <t>Total Dx RAB Class value @ 30 June 2024 ($m)</t>
  </si>
  <si>
    <t>Total Tx RAB Class value @ 30 June 2024 ($m)</t>
  </si>
  <si>
    <t>Total Dx TAB Class value @ 30 June 2024 ($m)</t>
  </si>
  <si>
    <t>Total Tx TAB Class value @ 30 June 2024 ($m)</t>
  </si>
  <si>
    <t>Net transfer</t>
  </si>
  <si>
    <t>Check:</t>
  </si>
  <si>
    <t>Transfers</t>
  </si>
  <si>
    <t>Transferred FROM Dx RAB ($m)</t>
  </si>
  <si>
    <t>Transferred TO Tx RAB ($m)</t>
  </si>
  <si>
    <t>Transferred TO Dx RAB ($m)</t>
  </si>
  <si>
    <t>Transferred FROM Tx RAB ($m)</t>
  </si>
  <si>
    <t>TOTAL Transferred TO Tx RAB ($m)</t>
  </si>
  <si>
    <t>TOTAL Transferred FROM Tx RAB ($m)</t>
  </si>
  <si>
    <t>TOTAL Transferred TO Dx RAB ($m)</t>
  </si>
  <si>
    <t>Transmission TAB Transfers</t>
  </si>
  <si>
    <t>Transmission RAB Transfers</t>
  </si>
  <si>
    <t>Distribution RAB Transfers</t>
  </si>
  <si>
    <t>Transferred FROM Dx TAB ($m)</t>
  </si>
  <si>
    <t>Transferred TO Tx TAB ($m)</t>
  </si>
  <si>
    <t>Transferred TO Dx TAB ($m)</t>
  </si>
  <si>
    <t>Transferred FROM Tx TAB ($m)</t>
  </si>
  <si>
    <t>TOTAL Transferred TO Tx TAB ($m)</t>
  </si>
  <si>
    <t>TOTAL Transferred TO Dx TAB ($m)</t>
  </si>
  <si>
    <t>TOTAL Transferred FROM Tx TAB ($m)</t>
  </si>
  <si>
    <t>From Dx RAB</t>
  </si>
  <si>
    <t>To Dx RAB</t>
  </si>
  <si>
    <t>From Dx TAB</t>
  </si>
  <si>
    <t>To Dx TAB</t>
  </si>
  <si>
    <t>Transmission Assets as at 1st July 2022</t>
  </si>
  <si>
    <t>From</t>
  </si>
  <si>
    <t>Region</t>
  </si>
  <si>
    <t>Comments (New assets &amp; asset transfers)</t>
  </si>
  <si>
    <t>Ourimbah STS</t>
  </si>
  <si>
    <t>West Gosford</t>
  </si>
  <si>
    <t>Central Coast</t>
  </si>
  <si>
    <t>Gosford STS</t>
  </si>
  <si>
    <t>957/1</t>
  </si>
  <si>
    <t>957 Tee</t>
  </si>
  <si>
    <t>957/2</t>
  </si>
  <si>
    <t>957/3</t>
  </si>
  <si>
    <t>Vales Point BSP</t>
  </si>
  <si>
    <t>Tuggerah BSP</t>
  </si>
  <si>
    <t>95C</t>
  </si>
  <si>
    <t>95E</t>
  </si>
  <si>
    <t>Somersby</t>
  </si>
  <si>
    <t>95Z</t>
  </si>
  <si>
    <t>Mt Colah STSS</t>
  </si>
  <si>
    <t xml:space="preserve">Charmhaven </t>
  </si>
  <si>
    <t>Munmorah STS</t>
  </si>
  <si>
    <t>97U</t>
  </si>
  <si>
    <t>Munmorah PS</t>
  </si>
  <si>
    <t>98B</t>
  </si>
  <si>
    <t xml:space="preserve"> Wyong</t>
  </si>
  <si>
    <t xml:space="preserve"> Charmhaven</t>
  </si>
  <si>
    <t>99C</t>
  </si>
  <si>
    <t xml:space="preserve"> Tuggerah BSP</t>
  </si>
  <si>
    <t>9C6</t>
  </si>
  <si>
    <t>Tomago BSP</t>
  </si>
  <si>
    <t>Brandy Hill</t>
  </si>
  <si>
    <t>Hunter</t>
  </si>
  <si>
    <t>Taree STS</t>
  </si>
  <si>
    <t>Rookwood Rd BSP</t>
  </si>
  <si>
    <t>Potts Hill tee Chullora</t>
  </si>
  <si>
    <t>Sydney</t>
  </si>
  <si>
    <t>Kurnell South</t>
  </si>
  <si>
    <t>Bunnerong STSS</t>
  </si>
  <si>
    <t>Kogarah</t>
  </si>
  <si>
    <t>Canterbury STS</t>
  </si>
  <si>
    <t>Marrickville</t>
  </si>
  <si>
    <t>Sydney South BSP</t>
  </si>
  <si>
    <t>Canterbury STS tee Chullora</t>
  </si>
  <si>
    <t>Strathfield South tee Chullora</t>
  </si>
  <si>
    <t>Strathfield South</t>
  </si>
  <si>
    <t>Sydney North BSP</t>
  </si>
  <si>
    <t>Mason Park STSS</t>
  </si>
  <si>
    <t>Homebush Bay</t>
  </si>
  <si>
    <t>90F</t>
  </si>
  <si>
    <t>Chullora STSS</t>
  </si>
  <si>
    <t>90J</t>
  </si>
  <si>
    <t>90T/1</t>
  </si>
  <si>
    <t>Green Square</t>
  </si>
  <si>
    <t>Haymarket BSP</t>
  </si>
  <si>
    <t>90T/2</t>
  </si>
  <si>
    <t>Alexandria STS</t>
  </si>
  <si>
    <t>90X</t>
  </si>
  <si>
    <t>Meadowbank</t>
  </si>
  <si>
    <t>90Y</t>
  </si>
  <si>
    <t>Belmore Park</t>
  </si>
  <si>
    <t>Beaconsfield BSP</t>
  </si>
  <si>
    <t>91A</t>
  </si>
  <si>
    <t>92C</t>
  </si>
  <si>
    <t>Chulora STSS</t>
  </si>
  <si>
    <t>91B</t>
  </si>
  <si>
    <t>92X</t>
  </si>
  <si>
    <t>91C</t>
  </si>
  <si>
    <t>Peakhurst STS</t>
  </si>
  <si>
    <t>Hurstville North</t>
  </si>
  <si>
    <t>91F</t>
  </si>
  <si>
    <t>91H/1</t>
  </si>
  <si>
    <t>91H/2</t>
  </si>
  <si>
    <t xml:space="preserve">Kogarah </t>
  </si>
  <si>
    <t>91J</t>
  </si>
  <si>
    <t>9RT</t>
  </si>
  <si>
    <t>9FF</t>
  </si>
  <si>
    <t>Bunnerong North STS</t>
  </si>
  <si>
    <t>91R</t>
  </si>
  <si>
    <t>9SL</t>
  </si>
  <si>
    <t>Waverley</t>
  </si>
  <si>
    <t>91U</t>
  </si>
  <si>
    <t>91W</t>
  </si>
  <si>
    <t>91X/1</t>
  </si>
  <si>
    <t>91X/2</t>
  </si>
  <si>
    <t>91Y/1</t>
  </si>
  <si>
    <t>91Y/2</t>
  </si>
  <si>
    <t>92A</t>
  </si>
  <si>
    <t>Lane Cove STS tee Macquarie Park</t>
  </si>
  <si>
    <t>92B</t>
  </si>
  <si>
    <t>Lane Cove STS tee Macquarie STS</t>
  </si>
  <si>
    <t>92H</t>
  </si>
  <si>
    <t>Macquarie STS</t>
  </si>
  <si>
    <t>92F</t>
  </si>
  <si>
    <t>Top Ryde</t>
  </si>
  <si>
    <t>92G</t>
  </si>
  <si>
    <t>Lane Cove</t>
  </si>
  <si>
    <t>92J</t>
  </si>
  <si>
    <t>Lane Cove STS</t>
  </si>
  <si>
    <t>92P</t>
  </si>
  <si>
    <t>93H</t>
  </si>
  <si>
    <t>9F6</t>
  </si>
  <si>
    <t>9R8</t>
  </si>
  <si>
    <t>Rose Bay</t>
  </si>
  <si>
    <t>9RF</t>
  </si>
  <si>
    <t>9S2</t>
  </si>
  <si>
    <t>9SA</t>
  </si>
  <si>
    <t>Campbell St</t>
  </si>
  <si>
    <t>9SC</t>
  </si>
  <si>
    <t xml:space="preserve">Campbell St </t>
  </si>
  <si>
    <t>9SE</t>
  </si>
  <si>
    <t>91T</t>
  </si>
  <si>
    <t>Kingsford</t>
  </si>
  <si>
    <t>Mt Colah</t>
  </si>
  <si>
    <t>Wyong</t>
  </si>
  <si>
    <t>Bunnerong STS</t>
  </si>
  <si>
    <t>Transferred from DA</t>
  </si>
  <si>
    <t>New substation</t>
  </si>
  <si>
    <t>Mason Park</t>
  </si>
  <si>
    <t>Potts Hill</t>
  </si>
  <si>
    <t>Assets changing classification for 2024-29</t>
  </si>
  <si>
    <t>Distribution to Transmission</t>
  </si>
  <si>
    <t>Comments</t>
  </si>
  <si>
    <t>Transmission to Distribution</t>
  </si>
  <si>
    <t>265</t>
  </si>
  <si>
    <t>907</t>
  </si>
  <si>
    <t>957</t>
  </si>
  <si>
    <t>Vales Point PS</t>
  </si>
  <si>
    <t xml:space="preserve"> Munmorah PS</t>
  </si>
  <si>
    <t>Proposed reclassification from 1 July 2024 
(2024-29 period)</t>
  </si>
  <si>
    <t>Assets for Reclassification Grouped by Financial Asset Class</t>
  </si>
  <si>
    <t>Total value of Financial Asset class as at 30 June 2022 by Business 
(Dx or Tx, per Column A)</t>
  </si>
  <si>
    <t>Bunnerong North STSS</t>
  </si>
  <si>
    <t xml:space="preserve">Renamed Feeder per DFA list at 1/7/22 </t>
  </si>
  <si>
    <t>See Trans Assets in July 2022 tab, A7:C9</t>
  </si>
  <si>
    <t>TOTAL</t>
  </si>
  <si>
    <t>This workbook calculates the value of RAB assets that are changing from Dx to Tx or Tx to Dx.</t>
  </si>
  <si>
    <t>TOTAL transferred from Tx RAB</t>
  </si>
  <si>
    <t>Nominal closing RAB</t>
  </si>
  <si>
    <t>Actual tax depreciation</t>
  </si>
  <si>
    <t>Opening Tax asset values</t>
  </si>
  <si>
    <t>Tax Values (TAB) ($m Nominal)</t>
  </si>
  <si>
    <t>Nominal Actual Inflation on Opening RAB</t>
  </si>
  <si>
    <t>Nominal forecast straight line depreciation</t>
  </si>
  <si>
    <t>Nominal opening RAB</t>
  </si>
  <si>
    <t>RAB Asset Values ($m Nominal)</t>
  </si>
  <si>
    <t>Cumulative Actual CPI</t>
  </si>
  <si>
    <t>Actual CPI Inflation Rate</t>
  </si>
  <si>
    <t>2023-24</t>
  </si>
  <si>
    <t>2022-23</t>
  </si>
  <si>
    <t>2021-22</t>
  </si>
  <si>
    <t>2020-21</t>
  </si>
  <si>
    <t>2019-20</t>
  </si>
  <si>
    <t>Nominal depreciation</t>
  </si>
  <si>
    <t>Average remaining life</t>
  </si>
  <si>
    <t>Real straight line depreciation p.a.</t>
  </si>
  <si>
    <t>2018-19</t>
  </si>
  <si>
    <t>Asset split</t>
  </si>
  <si>
    <t>Assets incorrectly reclassified</t>
  </si>
  <si>
    <t>Reclassify - does not provide significant support</t>
  </si>
  <si>
    <t>Tx TAB RFM</t>
  </si>
  <si>
    <t>Tx RAB RFM</t>
  </si>
  <si>
    <t>HACC</t>
  </si>
  <si>
    <t>Newcastle BSP</t>
  </si>
  <si>
    <t>96W</t>
  </si>
  <si>
    <t>96U</t>
  </si>
  <si>
    <t>95X</t>
  </si>
  <si>
    <t>Muswellbrook BSP</t>
  </si>
  <si>
    <t>95U</t>
  </si>
  <si>
    <t>95R</t>
  </si>
  <si>
    <t>Hydro Aluminium Smelter</t>
  </si>
  <si>
    <t>95L</t>
  </si>
  <si>
    <t>Redbank</t>
  </si>
  <si>
    <t>96B</t>
  </si>
  <si>
    <t>96A</t>
  </si>
  <si>
    <t>Kurri Zone</t>
  </si>
  <si>
    <t>96E</t>
  </si>
  <si>
    <t>Dx TAB RFM</t>
  </si>
  <si>
    <t>Dx RAB RFM</t>
  </si>
  <si>
    <t>95M</t>
  </si>
  <si>
    <t>Muswellbrook STS</t>
  </si>
  <si>
    <t>95H</t>
  </si>
  <si>
    <t>95F</t>
  </si>
  <si>
    <t>Proposed classification from 1 July 2019 
(2019-24 period)</t>
  </si>
  <si>
    <t>Classification in current Reg period (2014-19)</t>
  </si>
  <si>
    <t>Tx RAB asset class</t>
  </si>
  <si>
    <t>Dx RAB asset class</t>
  </si>
  <si>
    <t>Transmission assets incorrectly reclassified to Distribution:</t>
  </si>
  <si>
    <t>Transferred from Distribution. To be reclassified in 2024-29 period.</t>
  </si>
  <si>
    <t xml:space="preserve">Transferred from Transmission. To be reclassified in 2024-29.  </t>
  </si>
  <si>
    <t>Incorrectly reclassified to Distribution in 2019-24. Need to reclassify back to Transmission in 2024-29.</t>
  </si>
  <si>
    <t>Remaining Asset Life of Adjustments to RAB (years)</t>
  </si>
  <si>
    <t>Remaining Tax Asset Life of Adjustments to TAB (years)</t>
  </si>
  <si>
    <t>Sub-transmission lines and cables</t>
  </si>
  <si>
    <t>Distribution lines and cables</t>
  </si>
  <si>
    <t>Substations</t>
  </si>
  <si>
    <t>Transformers</t>
  </si>
  <si>
    <t>Low Voltage Lines and Cables</t>
  </si>
  <si>
    <t>Customer Metering and Load Control</t>
  </si>
  <si>
    <t>Customer Metering (digital)</t>
  </si>
  <si>
    <t>Communications (digital) - dx</t>
  </si>
  <si>
    <t>Total Communications</t>
  </si>
  <si>
    <t>Land and Easements</t>
  </si>
  <si>
    <t>Furniture, fittings, plant and equipment</t>
  </si>
  <si>
    <t>Land (non-system)</t>
  </si>
  <si>
    <t>Other non system assets</t>
  </si>
  <si>
    <t>IT systems</t>
  </si>
  <si>
    <t>Motor vehicles</t>
  </si>
  <si>
    <t>Land (non-system) depreciation</t>
  </si>
  <si>
    <t>Buildings (system)</t>
  </si>
  <si>
    <t>Buildings (non-system)</t>
  </si>
  <si>
    <t>In-house software</t>
  </si>
  <si>
    <t>Equity raising costs</t>
  </si>
  <si>
    <t>Total</t>
  </si>
  <si>
    <t>Transmission &amp; Zone land &amp; easements</t>
  </si>
  <si>
    <t>Transmission buildings 132/66kV</t>
  </si>
  <si>
    <t>Zone buildings 132/66kV</t>
  </si>
  <si>
    <t>Transmission transformers 132/66kV</t>
  </si>
  <si>
    <t>Zone transformers 132/66kV</t>
  </si>
  <si>
    <t>Transmission substation equip 132/66kV</t>
  </si>
  <si>
    <t>Zone substation equip 132/66kV</t>
  </si>
  <si>
    <t>132kV tower lines</t>
  </si>
  <si>
    <t>132kV concrete &amp; steel pole lines</t>
  </si>
  <si>
    <t>132kV wood pole lines</t>
  </si>
  <si>
    <t>132kV feeders underground</t>
  </si>
  <si>
    <t>Network control &amp; com systems</t>
  </si>
  <si>
    <t>Communications (digital) - tx</t>
  </si>
  <si>
    <t>Transmission Leases (Network)</t>
  </si>
  <si>
    <t>Forecast Final Year (2023-24) Asset Adjustments ($m Nominal) from Asset Reclassifications</t>
  </si>
  <si>
    <t>TOTAL Transferred FROM Dx RAB ($m)</t>
  </si>
  <si>
    <t>Correction of 19-24 reclassification</t>
  </si>
  <si>
    <t>Comment</t>
  </si>
  <si>
    <t>New reclassification</t>
  </si>
  <si>
    <t>Distribution (Dx) RFM</t>
  </si>
  <si>
    <t>Transmission (Tx) RFM</t>
  </si>
  <si>
    <t>Distribution RAB/TAB Transfers</t>
  </si>
  <si>
    <t>Transmission RAB/TAB Transfers</t>
  </si>
  <si>
    <t>Correction of 2019-24 Asset Reclassification:</t>
  </si>
  <si>
    <t>Asset Roll Forward:</t>
  </si>
  <si>
    <t>Asset split and remaining lives of Tx RAB assets incorrectly transferred to Dx for FY19-24</t>
  </si>
  <si>
    <t>Asset split and remaining lives of Tx TAB assets incorrectly transferred to Dx for FY19-24</t>
  </si>
  <si>
    <t xml:space="preserve">Asset lookup </t>
  </si>
  <si>
    <t xml:space="preserve">Asset description </t>
  </si>
  <si>
    <t>TOTAL Transferred FROM Dx TAB ($m)</t>
  </si>
  <si>
    <t>New reclassification (net)</t>
  </si>
  <si>
    <r>
      <t>·</t>
    </r>
    <r>
      <rPr>
        <sz val="7"/>
        <color rgb="FF000000"/>
        <rFont val="Times New Roman"/>
        <family val="1"/>
      </rPr>
      <t>      </t>
    </r>
    <r>
      <rPr>
        <sz val="11"/>
        <color rgb="FF000000"/>
        <rFont val="Calibri"/>
        <family val="2"/>
        <scheme val="minor"/>
      </rPr>
      <t>correction of asset reclassifications for 19-24 where Tx assets have been incorrectly reclassified to Dx (refer Correction of 19-24 Reclassif'n tab)</t>
    </r>
  </si>
  <si>
    <t>Distribution TAB Transfers</t>
  </si>
  <si>
    <t>$m</t>
  </si>
  <si>
    <t>Net book value of asset as at Oct 2017 ($)</t>
  </si>
  <si>
    <t>Total Tx RAB Class value @ 30 June 2019 ($m)</t>
  </si>
  <si>
    <t>Total Dx RAB Class value @ 30 June 2019 ($m)</t>
  </si>
  <si>
    <t>Total Tx TAB Class value @ 30 June 2019 ($m)</t>
  </si>
  <si>
    <t>Total Dx TAB Class value @ 30 June 2019 ($m)</t>
  </si>
  <si>
    <t>Totals</t>
  </si>
  <si>
    <t>Total value of Financial Asset class as at Oct 2017 (Dx or Tx, as relevant) ($)</t>
  </si>
  <si>
    <t>Regulated Asset Base ($2018-19) ($m)</t>
  </si>
  <si>
    <t>Tax Asset Base ($m nominal)</t>
  </si>
  <si>
    <t>Remaining life (years)</t>
  </si>
  <si>
    <t>TOTAL transferred FROM Dx TAB ($m)</t>
  </si>
  <si>
    <t>Asset life (years)</t>
  </si>
  <si>
    <t>TOTAL transferred TO Tx TAB ($m)</t>
  </si>
  <si>
    <t>NET TRANSFERS Tx TAB ($m)</t>
  </si>
  <si>
    <t>NET TRANSFERS Dx TAB ($m)</t>
  </si>
  <si>
    <t>NET TRANSFERS Tx RAB ($m)</t>
  </si>
  <si>
    <t>NET TRANSFERS Dx RAB ($m)</t>
  </si>
  <si>
    <t>TOTAL transferred from Tx RAB ($m)</t>
  </si>
  <si>
    <t>TOTAL transferred to Dx RAB ($m)</t>
  </si>
  <si>
    <t>Total Transmission assets reclassified to Distribution for 2019-24, including those that were incorrectly reclassified ($m):</t>
  </si>
  <si>
    <t>Initial capitalised value ($)</t>
  </si>
  <si>
    <t>n/a</t>
  </si>
  <si>
    <t>For the 24-29 reset period, there are two sources of asset reclassifications:</t>
  </si>
  <si>
    <r>
      <t>·</t>
    </r>
    <r>
      <rPr>
        <sz val="7"/>
        <color rgb="FF000000"/>
        <rFont val="Times New Roman"/>
        <family val="1"/>
      </rPr>
      <t>      </t>
    </r>
    <r>
      <rPr>
        <sz val="11"/>
        <color rgb="FF000000"/>
        <rFont val="Calibri"/>
        <family val="2"/>
        <scheme val="minor"/>
      </rPr>
      <t>new reclassifications for 24-29, comprising assets changing from Dx to Tx and from Tx to Dx (refer New Reclassifications tab).</t>
    </r>
    <r>
      <rPr>
        <sz val="11"/>
        <color rgb="FF000000"/>
        <rFont val="Symbol"/>
        <family val="1"/>
        <charset val="2"/>
      </rPr>
      <t xml:space="preserve"> </t>
    </r>
  </si>
  <si>
    <t xml:space="preserve">For new reclassifications, the calculations use the financial/accounting value of each asset as a proportion of the total financial asset class value to apportion the PTRM asset class RAB value. The asset lives are informed by the weighted average remaining lives from the RFMs. </t>
  </si>
  <si>
    <t>For these reclassifications, the calculations roll forward the  RAB attributed to incorrectly reclassified assets to determine their asset values at the end of the 19-24 period. The asset lives have been adjusted to by the 5-year regulatory period, to reflect the remaining asset lives at the start of the 2024-29 period.</t>
  </si>
  <si>
    <t>Ausgrid’s 2024-29 Revised Proposal</t>
  </si>
  <si>
    <t>Attachment 4.8: Assets changing classification</t>
  </si>
  <si>
    <t>Enterprise resource platform</t>
  </si>
  <si>
    <t>Transmission Leases (Non-network)</t>
  </si>
  <si>
    <t>Composite poles</t>
  </si>
  <si>
    <t>Distribution Leases (Network)</t>
  </si>
  <si>
    <t>Distribution Leases (Non-network)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</si>
</sst>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#,##0;[Red]\-#,##0;"/>
    <numFmt numFmtId="166" formatCode="_-* #,##0_-;\-* #,##0_-;_-* &quot;-&quot;??_-;_-@_-"/>
    <numFmt numFmtId="167" formatCode="0.0%"/>
    <numFmt numFmtId="168" formatCode="_-* #,##0.0000_-;\-* #,##0.0000_-;_-* &quot;-&quot;??_-;_-@_-"/>
    <numFmt numFmtId="169" formatCode="#,##0.0"/>
    <numFmt numFmtId="170" formatCode="0.0"/>
    <numFmt numFmtId="171" formatCode="[$-C09]d\ mmmm\ yyyy;@"/>
  </numFmts>
  <fonts count="3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b/>
      <sz val="11"/>
      <color theme="0"/>
      <name val="Calibri"/>
      <family val="2"/>
    </font>
    <font>
      <i/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2"/>
      <name val="Arial Narrow"/>
      <family val="2"/>
    </font>
    <font>
      <sz val="11"/>
      <name val="Arial Narrow"/>
      <family val="2"/>
    </font>
    <font>
      <i/>
      <sz val="10"/>
      <name val="Arial"/>
      <family val="2"/>
    </font>
    <font>
      <sz val="11"/>
      <name val="Arial"/>
      <family val="2"/>
    </font>
    <font>
      <sz val="12"/>
      <name val="Arial Narrow"/>
      <family val="2"/>
    </font>
    <font>
      <b/>
      <i/>
      <sz val="10"/>
      <name val="Arial"/>
      <family val="2"/>
    </font>
    <font>
      <i/>
      <sz val="12"/>
      <name val="Arial"/>
      <family val="2"/>
    </font>
    <font>
      <i/>
      <sz val="10"/>
      <color indexed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i/>
      <sz val="11"/>
      <name val="Arial Narrow"/>
      <family val="2"/>
    </font>
    <font>
      <b/>
      <i/>
      <sz val="12"/>
      <name val="Arial Narrow"/>
      <family val="2"/>
    </font>
    <font>
      <sz val="14"/>
      <color theme="3" tint="-0.249977111117893"/>
      <name val="Calibri"/>
      <family val="2"/>
      <scheme val="minor"/>
    </font>
    <font>
      <i/>
      <sz val="10"/>
      <color theme="1"/>
      <name val="Arial"/>
      <family val="2"/>
    </font>
    <font>
      <sz val="10"/>
      <color theme="1"/>
      <name val="Arial"/>
      <family val="2"/>
    </font>
    <font>
      <b/>
      <i/>
      <sz val="11"/>
      <color theme="1"/>
      <name val="Calibri"/>
      <family val="2"/>
      <scheme val="minor"/>
    </font>
    <font>
      <b/>
      <sz val="9"/>
      <color theme="0"/>
      <name val="Arial"/>
      <family val="2"/>
    </font>
    <font>
      <i/>
      <sz val="10"/>
      <color theme="1"/>
      <name val="Calibri"/>
      <family val="2"/>
      <scheme val="minor"/>
    </font>
    <font>
      <sz val="11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sz val="14"/>
      <color rgb="FF0070C0"/>
      <name val="Arial"/>
      <family val="2"/>
    </font>
    <font>
      <b/>
      <sz val="20"/>
      <color rgb="FF00206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1499984740745262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5" fillId="6" borderId="6">
      <alignment horizontal="centerContinuous"/>
    </xf>
  </cellStyleXfs>
  <cellXfs count="160">
    <xf numFmtId="0" fontId="0" fillId="0" borderId="0" xfId="0"/>
    <xf numFmtId="0" fontId="0" fillId="0" borderId="0" xfId="0" applyAlignment="1">
      <alignment horizontal="center"/>
    </xf>
    <xf numFmtId="0" fontId="3" fillId="3" borderId="3" xfId="0" applyFont="1" applyFill="1" applyBorder="1" applyAlignment="1">
      <alignment wrapText="1"/>
    </xf>
    <xf numFmtId="0" fontId="3" fillId="3" borderId="4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5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3" fillId="3" borderId="1" xfId="0" applyFont="1" applyFill="1" applyBorder="1" applyAlignment="1">
      <alignment horizontal="center" wrapText="1"/>
    </xf>
    <xf numFmtId="0" fontId="0" fillId="0" borderId="0" xfId="0" quotePrefix="1"/>
    <xf numFmtId="43" fontId="0" fillId="0" borderId="0" xfId="0" applyNumberFormat="1"/>
    <xf numFmtId="43" fontId="0" fillId="0" borderId="0" xfId="1" applyFont="1"/>
    <xf numFmtId="0" fontId="6" fillId="0" borderId="0" xfId="0" applyFont="1"/>
    <xf numFmtId="166" fontId="0" fillId="0" borderId="0" xfId="1" applyNumberFormat="1" applyFont="1"/>
    <xf numFmtId="10" fontId="0" fillId="0" borderId="0" xfId="3" applyNumberFormat="1" applyFont="1"/>
    <xf numFmtId="166" fontId="0" fillId="7" borderId="0" xfId="1" applyNumberFormat="1" applyFont="1" applyFill="1"/>
    <xf numFmtId="0" fontId="3" fillId="2" borderId="1" xfId="0" applyFont="1" applyFill="1" applyBorder="1"/>
    <xf numFmtId="44" fontId="0" fillId="0" borderId="1" xfId="2" applyFont="1" applyBorder="1"/>
    <xf numFmtId="0" fontId="0" fillId="7" borderId="0" xfId="0" applyFill="1"/>
    <xf numFmtId="0" fontId="0" fillId="7" borderId="0" xfId="0" quotePrefix="1" applyFill="1"/>
    <xf numFmtId="0" fontId="0" fillId="0" borderId="1" xfId="0" quotePrefix="1" applyBorder="1"/>
    <xf numFmtId="43" fontId="6" fillId="0" borderId="0" xfId="1" applyFont="1"/>
    <xf numFmtId="43" fontId="6" fillId="0" borderId="0" xfId="0" applyNumberFormat="1" applyFont="1"/>
    <xf numFmtId="0" fontId="3" fillId="4" borderId="1" xfId="0" applyFont="1" applyFill="1" applyBorder="1"/>
    <xf numFmtId="44" fontId="3" fillId="4" borderId="1" xfId="2" applyFont="1" applyFill="1" applyBorder="1"/>
    <xf numFmtId="0" fontId="7" fillId="8" borderId="0" xfId="5" quotePrefix="1" applyFont="1" applyFill="1" applyAlignment="1">
      <alignment horizontal="left"/>
    </xf>
    <xf numFmtId="0" fontId="8" fillId="8" borderId="0" xfId="5" applyFont="1" applyFill="1"/>
    <xf numFmtId="0" fontId="9" fillId="8" borderId="0" xfId="5" applyFont="1" applyFill="1"/>
    <xf numFmtId="0" fontId="10" fillId="9" borderId="1" xfId="5" applyFont="1" applyFill="1" applyBorder="1" applyAlignment="1">
      <alignment horizontal="center" vertical="center" wrapText="1"/>
    </xf>
    <xf numFmtId="0" fontId="13" fillId="8" borderId="0" xfId="5" applyFont="1" applyFill="1"/>
    <xf numFmtId="0" fontId="13" fillId="8" borderId="0" xfId="5" applyFont="1" applyFill="1" applyAlignment="1">
      <alignment horizontal="left"/>
    </xf>
    <xf numFmtId="0" fontId="14" fillId="8" borderId="0" xfId="5" quotePrefix="1" applyFont="1" applyFill="1" applyAlignment="1">
      <alignment horizontal="center"/>
    </xf>
    <xf numFmtId="0" fontId="11" fillId="0" borderId="1" xfId="5" applyFont="1" applyBorder="1" applyAlignment="1">
      <alignment horizontal="left"/>
    </xf>
    <xf numFmtId="0" fontId="11" fillId="8" borderId="1" xfId="5" applyFont="1" applyFill="1" applyBorder="1" applyAlignment="1">
      <alignment horizontal="center"/>
    </xf>
    <xf numFmtId="0" fontId="11" fillId="8" borderId="1" xfId="5" applyFont="1" applyFill="1" applyBorder="1" applyAlignment="1">
      <alignment horizontal="left"/>
    </xf>
    <xf numFmtId="0" fontId="4" fillId="0" borderId="0" xfId="5"/>
    <xf numFmtId="0" fontId="15" fillId="8" borderId="0" xfId="5" applyFont="1" applyFill="1" applyAlignment="1">
      <alignment horizontal="justify"/>
    </xf>
    <xf numFmtId="0" fontId="12" fillId="8" borderId="0" xfId="5" applyFont="1" applyFill="1"/>
    <xf numFmtId="0" fontId="16" fillId="8" borderId="0" xfId="5" applyFont="1" applyFill="1"/>
    <xf numFmtId="0" fontId="17" fillId="8" borderId="0" xfId="5" applyFont="1" applyFill="1" applyAlignment="1">
      <alignment horizontal="left"/>
    </xf>
    <xf numFmtId="0" fontId="12" fillId="8" borderId="0" xfId="5" applyFont="1" applyFill="1" applyAlignment="1">
      <alignment horizontal="left"/>
    </xf>
    <xf numFmtId="0" fontId="16" fillId="8" borderId="0" xfId="5" applyFont="1" applyFill="1" applyAlignment="1">
      <alignment horizontal="left"/>
    </xf>
    <xf numFmtId="0" fontId="9" fillId="8" borderId="0" xfId="5" applyFont="1" applyFill="1" applyAlignment="1">
      <alignment horizontal="left"/>
    </xf>
    <xf numFmtId="0" fontId="12" fillId="0" borderId="0" xfId="5" applyFont="1"/>
    <xf numFmtId="0" fontId="4" fillId="8" borderId="0" xfId="5" applyFill="1" applyAlignment="1">
      <alignment horizontal="left" vertical="top" wrapText="1"/>
    </xf>
    <xf numFmtId="0" fontId="3" fillId="3" borderId="3" xfId="5" applyFont="1" applyFill="1" applyBorder="1" applyAlignment="1">
      <alignment wrapText="1"/>
    </xf>
    <xf numFmtId="0" fontId="3" fillId="3" borderId="4" xfId="5" applyFont="1" applyFill="1" applyBorder="1" applyAlignment="1">
      <alignment horizontal="center" wrapText="1"/>
    </xf>
    <xf numFmtId="0" fontId="3" fillId="3" borderId="4" xfId="5" applyFont="1" applyFill="1" applyBorder="1" applyAlignment="1">
      <alignment horizontal="center"/>
    </xf>
    <xf numFmtId="0" fontId="4" fillId="0" borderId="0" xfId="5" applyAlignment="1">
      <alignment horizontal="center" vertical="center" textRotation="90" wrapText="1"/>
    </xf>
    <xf numFmtId="49" fontId="4" fillId="0" borderId="0" xfId="5" applyNumberFormat="1"/>
    <xf numFmtId="0" fontId="20" fillId="0" borderId="0" xfId="5" applyFont="1"/>
    <xf numFmtId="49" fontId="20" fillId="0" borderId="0" xfId="5" applyNumberFormat="1" applyFont="1"/>
    <xf numFmtId="0" fontId="18" fillId="0" borderId="0" xfId="5" applyFont="1"/>
    <xf numFmtId="0" fontId="3" fillId="9" borderId="1" xfId="0" applyFont="1" applyFill="1" applyBorder="1" applyAlignment="1">
      <alignment horizontal="center"/>
    </xf>
    <xf numFmtId="0" fontId="3" fillId="11" borderId="1" xfId="0" applyFont="1" applyFill="1" applyBorder="1"/>
    <xf numFmtId="44" fontId="3" fillId="11" borderId="1" xfId="2" applyFont="1" applyFill="1" applyBorder="1"/>
    <xf numFmtId="49" fontId="0" fillId="0" borderId="0" xfId="0" applyNumberFormat="1"/>
    <xf numFmtId="0" fontId="23" fillId="9" borderId="0" xfId="5" applyFont="1" applyFill="1" applyAlignment="1">
      <alignment horizontal="center" vertical="center" wrapText="1"/>
    </xf>
    <xf numFmtId="49" fontId="6" fillId="0" borderId="0" xfId="0" applyNumberFormat="1" applyFont="1"/>
    <xf numFmtId="166" fontId="0" fillId="0" borderId="0" xfId="0" applyNumberFormat="1"/>
    <xf numFmtId="44" fontId="0" fillId="0" borderId="0" xfId="2" applyFont="1" applyBorder="1"/>
    <xf numFmtId="0" fontId="6" fillId="0" borderId="0" xfId="0" applyFont="1" applyAlignment="1">
      <alignment horizontal="right"/>
    </xf>
    <xf numFmtId="0" fontId="24" fillId="0" borderId="0" xfId="0" applyFont="1"/>
    <xf numFmtId="165" fontId="4" fillId="0" borderId="1" xfId="0" applyNumberFormat="1" applyFont="1" applyBorder="1"/>
    <xf numFmtId="165" fontId="0" fillId="0" borderId="1" xfId="0" applyNumberFormat="1" applyBorder="1"/>
    <xf numFmtId="44" fontId="3" fillId="2" borderId="1" xfId="2" applyFont="1" applyFill="1" applyBorder="1"/>
    <xf numFmtId="0" fontId="18" fillId="0" borderId="0" xfId="0" applyFont="1"/>
    <xf numFmtId="0" fontId="2" fillId="0" borderId="0" xfId="0" applyFont="1"/>
    <xf numFmtId="167" fontId="0" fillId="0" borderId="0" xfId="3" applyNumberFormat="1" applyFont="1"/>
    <xf numFmtId="43" fontId="2" fillId="0" borderId="0" xfId="0" applyNumberFormat="1" applyFont="1"/>
    <xf numFmtId="168" fontId="0" fillId="0" borderId="0" xfId="0" applyNumberFormat="1"/>
    <xf numFmtId="10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/>
    <xf numFmtId="3" fontId="25" fillId="14" borderId="0" xfId="0" applyNumberFormat="1" applyFont="1" applyFill="1"/>
    <xf numFmtId="169" fontId="25" fillId="14" borderId="0" xfId="0" applyNumberFormat="1" applyFont="1" applyFill="1"/>
    <xf numFmtId="0" fontId="26" fillId="0" borderId="0" xfId="0" applyFont="1"/>
    <xf numFmtId="167" fontId="26" fillId="0" borderId="0" xfId="3" applyNumberFormat="1" applyFont="1"/>
    <xf numFmtId="44" fontId="26" fillId="0" borderId="0" xfId="2" applyFont="1"/>
    <xf numFmtId="4" fontId="26" fillId="0" borderId="0" xfId="0" applyNumberFormat="1" applyFont="1"/>
    <xf numFmtId="3" fontId="26" fillId="0" borderId="0" xfId="0" applyNumberFormat="1" applyFont="1"/>
    <xf numFmtId="165" fontId="4" fillId="0" borderId="0" xfId="0" applyNumberFormat="1" applyFont="1"/>
    <xf numFmtId="4" fontId="26" fillId="0" borderId="0" xfId="0" quotePrefix="1" applyNumberFormat="1" applyFont="1"/>
    <xf numFmtId="4" fontId="0" fillId="0" borderId="0" xfId="0" applyNumberFormat="1"/>
    <xf numFmtId="0" fontId="3" fillId="2" borderId="1" xfId="0" applyFont="1" applyFill="1" applyBorder="1" applyAlignment="1">
      <alignment horizontal="center"/>
    </xf>
    <xf numFmtId="0" fontId="27" fillId="0" borderId="0" xfId="0" applyFont="1"/>
    <xf numFmtId="165" fontId="0" fillId="7" borderId="1" xfId="0" applyNumberFormat="1" applyFill="1" applyBorder="1"/>
    <xf numFmtId="165" fontId="4" fillId="7" borderId="1" xfId="0" applyNumberFormat="1" applyFont="1" applyFill="1" applyBorder="1"/>
    <xf numFmtId="43" fontId="0" fillId="0" borderId="1" xfId="0" applyNumberFormat="1" applyBorder="1" applyAlignment="1">
      <alignment horizontal="right"/>
    </xf>
    <xf numFmtId="43" fontId="0" fillId="0" borderId="1" xfId="2" applyNumberFormat="1" applyFont="1" applyBorder="1" applyAlignment="1">
      <alignment horizontal="right"/>
    </xf>
    <xf numFmtId="4" fontId="0" fillId="0" borderId="1" xfId="0" applyNumberFormat="1" applyBorder="1"/>
    <xf numFmtId="4" fontId="0" fillId="0" borderId="1" xfId="0" applyNumberFormat="1" applyBorder="1" applyAlignment="1">
      <alignment horizontal="right"/>
    </xf>
    <xf numFmtId="44" fontId="0" fillId="0" borderId="0" xfId="0" applyNumberFormat="1"/>
    <xf numFmtId="43" fontId="0" fillId="0" borderId="1" xfId="0" applyNumberFormat="1" applyBorder="1"/>
    <xf numFmtId="0" fontId="18" fillId="13" borderId="4" xfId="0" applyFont="1" applyFill="1" applyBorder="1" applyAlignment="1">
      <alignment vertical="center"/>
    </xf>
    <xf numFmtId="0" fontId="18" fillId="15" borderId="0" xfId="0" applyFont="1" applyFill="1" applyAlignment="1">
      <alignment vertical="center"/>
    </xf>
    <xf numFmtId="0" fontId="0" fillId="8" borderId="0" xfId="0" applyFill="1"/>
    <xf numFmtId="0" fontId="18" fillId="8" borderId="9" xfId="0" quotePrefix="1" applyFont="1" applyFill="1" applyBorder="1" applyAlignment="1">
      <alignment horizontal="center" vertical="center" wrapText="1"/>
    </xf>
    <xf numFmtId="0" fontId="18" fillId="8" borderId="10" xfId="0" quotePrefix="1" applyFont="1" applyFill="1" applyBorder="1" applyAlignment="1">
      <alignment horizontal="center" vertical="center" wrapText="1"/>
    </xf>
    <xf numFmtId="0" fontId="18" fillId="15" borderId="10" xfId="0" quotePrefix="1" applyFont="1" applyFill="1" applyBorder="1" applyAlignment="1">
      <alignment horizontal="center" vertical="center" wrapText="1"/>
    </xf>
    <xf numFmtId="164" fontId="4" fillId="8" borderId="0" xfId="0" applyNumberFormat="1" applyFont="1" applyFill="1" applyAlignment="1">
      <alignment vertical="center"/>
    </xf>
    <xf numFmtId="0" fontId="0" fillId="15" borderId="0" xfId="0" applyFill="1"/>
    <xf numFmtId="43" fontId="4" fillId="16" borderId="11" xfId="1" applyFont="1" applyFill="1" applyBorder="1" applyAlignment="1">
      <alignment horizontal="right" vertical="center"/>
    </xf>
    <xf numFmtId="43" fontId="4" fillId="16" borderId="12" xfId="1" applyFont="1" applyFill="1" applyBorder="1" applyAlignment="1">
      <alignment horizontal="right" vertical="center"/>
    </xf>
    <xf numFmtId="170" fontId="4" fillId="16" borderId="12" xfId="1" applyNumberFormat="1" applyFont="1" applyFill="1" applyBorder="1" applyAlignment="1">
      <alignment horizontal="right" vertical="center"/>
    </xf>
    <xf numFmtId="43" fontId="4" fillId="16" borderId="0" xfId="1" applyFont="1" applyFill="1" applyBorder="1" applyAlignment="1">
      <alignment horizontal="right" vertical="center"/>
    </xf>
    <xf numFmtId="170" fontId="4" fillId="16" borderId="0" xfId="1" applyNumberFormat="1" applyFont="1" applyFill="1" applyBorder="1" applyAlignment="1">
      <alignment horizontal="right" vertical="center"/>
    </xf>
    <xf numFmtId="43" fontId="4" fillId="16" borderId="11" xfId="1" quotePrefix="1" applyFont="1" applyFill="1" applyBorder="1" applyAlignment="1">
      <alignment horizontal="right" vertical="center"/>
    </xf>
    <xf numFmtId="43" fontId="4" fillId="16" borderId="0" xfId="1" quotePrefix="1" applyFont="1" applyFill="1" applyBorder="1" applyAlignment="1">
      <alignment horizontal="right" vertical="center"/>
    </xf>
    <xf numFmtId="43" fontId="4" fillId="8" borderId="0" xfId="1" applyFont="1" applyFill="1" applyBorder="1" applyAlignment="1">
      <alignment horizontal="center" vertical="center"/>
    </xf>
    <xf numFmtId="0" fontId="0" fillId="8" borderId="0" xfId="0" applyFill="1" applyAlignment="1">
      <alignment wrapText="1"/>
    </xf>
    <xf numFmtId="9" fontId="0" fillId="0" borderId="0" xfId="3" applyFont="1" applyAlignment="1">
      <alignment horizontal="center"/>
    </xf>
    <xf numFmtId="44" fontId="3" fillId="2" borderId="1" xfId="0" applyNumberFormat="1" applyFont="1" applyFill="1" applyBorder="1"/>
    <xf numFmtId="0" fontId="29" fillId="0" borderId="0" xfId="0" applyFont="1"/>
    <xf numFmtId="0" fontId="30" fillId="0" borderId="0" xfId="0" applyFont="1" applyAlignment="1">
      <alignment horizontal="left" vertical="center"/>
    </xf>
    <xf numFmtId="164" fontId="12" fillId="8" borderId="0" xfId="0" applyNumberFormat="1" applyFont="1" applyFill="1" applyAlignment="1">
      <alignment vertical="center"/>
    </xf>
    <xf numFmtId="43" fontId="12" fillId="8" borderId="0" xfId="1" applyFont="1" applyFill="1" applyBorder="1" applyAlignment="1">
      <alignment horizontal="center" vertical="center"/>
    </xf>
    <xf numFmtId="0" fontId="2" fillId="0" borderId="0" xfId="0" applyFont="1" applyAlignment="1">
      <alignment horizontal="right"/>
    </xf>
    <xf numFmtId="39" fontId="2" fillId="0" borderId="0" xfId="0" applyNumberFormat="1" applyFont="1"/>
    <xf numFmtId="39" fontId="0" fillId="0" borderId="0" xfId="0" applyNumberFormat="1"/>
    <xf numFmtId="9" fontId="0" fillId="0" borderId="0" xfId="0" applyNumberFormat="1" applyAlignment="1">
      <alignment horizontal="left"/>
    </xf>
    <xf numFmtId="44" fontId="28" fillId="4" borderId="1" xfId="2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44" fontId="28" fillId="2" borderId="1" xfId="2" applyFont="1" applyFill="1" applyBorder="1" applyAlignment="1"/>
    <xf numFmtId="44" fontId="28" fillId="11" borderId="1" xfId="2" applyFont="1" applyFill="1" applyBorder="1" applyAlignment="1">
      <alignment horizontal="left"/>
    </xf>
    <xf numFmtId="44" fontId="0" fillId="7" borderId="1" xfId="2" applyFont="1" applyFill="1" applyBorder="1"/>
    <xf numFmtId="0" fontId="33" fillId="0" borderId="0" xfId="0" applyFont="1"/>
    <xf numFmtId="0" fontId="0" fillId="0" borderId="0" xfId="0" applyAlignment="1">
      <alignment horizontal="left" wrapText="1" indent="1"/>
    </xf>
    <xf numFmtId="0" fontId="26" fillId="0" borderId="0" xfId="0" applyFont="1" applyAlignment="1">
      <alignment horizontal="center"/>
    </xf>
    <xf numFmtId="3" fontId="25" fillId="0" borderId="0" xfId="0" applyNumberFormat="1" applyFont="1"/>
    <xf numFmtId="0" fontId="11" fillId="0" borderId="1" xfId="5" applyFont="1" applyBorder="1" applyAlignment="1">
      <alignment horizontal="center"/>
    </xf>
    <xf numFmtId="0" fontId="11" fillId="0" borderId="1" xfId="5" quotePrefix="1" applyFont="1" applyBorder="1" applyAlignment="1">
      <alignment horizontal="center" wrapText="1"/>
    </xf>
    <xf numFmtId="0" fontId="11" fillId="0" borderId="1" xfId="5" applyFont="1" applyBorder="1" applyAlignment="1">
      <alignment horizontal="center" wrapText="1"/>
    </xf>
    <xf numFmtId="0" fontId="11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12" fillId="0" borderId="1" xfId="0" applyFont="1" applyBorder="1" applyAlignment="1">
      <alignment horizontal="left"/>
    </xf>
    <xf numFmtId="0" fontId="11" fillId="0" borderId="1" xfId="0" applyFont="1" applyBorder="1" applyAlignment="1">
      <alignment horizontal="center"/>
    </xf>
    <xf numFmtId="0" fontId="11" fillId="0" borderId="1" xfId="0" quotePrefix="1" applyFont="1" applyBorder="1" applyAlignment="1">
      <alignment horizontal="center"/>
    </xf>
    <xf numFmtId="0" fontId="22" fillId="0" borderId="1" xfId="0" applyFont="1" applyBorder="1" applyAlignment="1">
      <alignment horizontal="center"/>
    </xf>
    <xf numFmtId="0" fontId="35" fillId="0" borderId="0" xfId="0" applyFont="1"/>
    <xf numFmtId="171" fontId="34" fillId="0" borderId="0" xfId="0" applyNumberFormat="1" applyFont="1" applyAlignment="1">
      <alignment horizontal="left" vertical="center"/>
    </xf>
    <xf numFmtId="0" fontId="36" fillId="0" borderId="0" xfId="0" applyFont="1" applyAlignment="1">
      <alignment horizontal="left" vertical="top" wrapText="1"/>
    </xf>
    <xf numFmtId="0" fontId="3" fillId="9" borderId="7" xfId="0" applyFont="1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12" borderId="3" xfId="0" applyFont="1" applyFill="1" applyBorder="1" applyAlignment="1">
      <alignment horizontal="center"/>
    </xf>
    <xf numFmtId="0" fontId="3" fillId="12" borderId="5" xfId="0" applyFont="1" applyFill="1" applyBorder="1" applyAlignment="1">
      <alignment horizontal="center"/>
    </xf>
    <xf numFmtId="0" fontId="3" fillId="11" borderId="8" xfId="0" applyFont="1" applyFill="1" applyBorder="1" applyAlignment="1">
      <alignment horizontal="center" vertical="center"/>
    </xf>
    <xf numFmtId="0" fontId="3" fillId="11" borderId="0" xfId="0" applyFont="1" applyFill="1" applyAlignment="1">
      <alignment horizontal="center" vertical="center"/>
    </xf>
    <xf numFmtId="0" fontId="3" fillId="12" borderId="8" xfId="0" applyFont="1" applyFill="1" applyBorder="1" applyAlignment="1">
      <alignment horizontal="center" vertical="center"/>
    </xf>
    <xf numFmtId="0" fontId="3" fillId="12" borderId="0" xfId="0" applyFont="1" applyFill="1" applyAlignment="1">
      <alignment horizontal="center" vertical="center"/>
    </xf>
    <xf numFmtId="0" fontId="3" fillId="3" borderId="8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8" fillId="7" borderId="0" xfId="5" applyFont="1" applyFill="1" applyAlignment="1">
      <alignment horizontal="center" vertical="center" textRotation="90" wrapText="1"/>
    </xf>
    <xf numFmtId="0" fontId="4" fillId="7" borderId="0" xfId="5" applyFill="1" applyAlignment="1">
      <alignment horizontal="center" vertical="center" textRotation="90" wrapText="1"/>
    </xf>
    <xf numFmtId="0" fontId="19" fillId="10" borderId="0" xfId="5" applyFont="1" applyFill="1" applyAlignment="1">
      <alignment horizontal="center" vertical="center" textRotation="90" wrapText="1"/>
    </xf>
    <xf numFmtId="0" fontId="20" fillId="0" borderId="0" xfId="5" applyFont="1" applyAlignment="1">
      <alignment horizontal="center" vertical="center" textRotation="90" wrapText="1"/>
    </xf>
    <xf numFmtId="0" fontId="18" fillId="7" borderId="0" xfId="5" applyFont="1" applyFill="1" applyAlignment="1">
      <alignment horizontal="center" vertical="center" textRotation="90"/>
    </xf>
    <xf numFmtId="0" fontId="4" fillId="7" borderId="0" xfId="5" applyFill="1" applyAlignment="1">
      <alignment horizontal="center" vertical="center" textRotation="90"/>
    </xf>
    <xf numFmtId="0" fontId="12" fillId="8" borderId="0" xfId="5" applyFont="1" applyFill="1" applyAlignment="1">
      <alignment horizontal="left" vertical="top" wrapText="1"/>
    </xf>
    <xf numFmtId="0" fontId="18" fillId="5" borderId="0" xfId="0" applyFont="1" applyFill="1" applyAlignment="1">
      <alignment horizontal="center" vertical="center" textRotation="90"/>
    </xf>
  </cellXfs>
  <cellStyles count="7">
    <cellStyle name="Comma" xfId="1" builtinId="3"/>
    <cellStyle name="Comma 2 2" xfId="4" xr:uid="{905F1C3B-47A3-4123-BDFC-971A75BB5F38}"/>
    <cellStyle name="Currency" xfId="2" builtinId="4"/>
    <cellStyle name="Head Dot Low" xfId="6" xr:uid="{D52FDF85-68B2-435C-90F8-95EE71F9CA3D}"/>
    <cellStyle name="Normal" xfId="0" builtinId="0"/>
    <cellStyle name="Normal 2 2" xfId="5" xr:uid="{4EBCED65-D6BC-4B32-819B-61D174BE2234}"/>
    <cellStyle name="Percent" xfId="3" builtinId="5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38</xdr:row>
      <xdr:rowOff>125189</xdr:rowOff>
    </xdr:from>
    <xdr:to>
      <xdr:col>8</xdr:col>
      <xdr:colOff>377825</xdr:colOff>
      <xdr:row>39</xdr:row>
      <xdr:rowOff>15875</xdr:rowOff>
    </xdr:to>
    <xdr:pic>
      <xdr:nvPicPr>
        <xdr:cNvPr id="2" name="image2.png">
          <a:extLst>
            <a:ext uri="{FF2B5EF4-FFF2-40B4-BE49-F238E27FC236}">
              <a16:creationId xmlns:a16="http://schemas.microsoft.com/office/drawing/2014/main" id="{618392FD-4921-44A6-A986-0B044355CE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525" y="7160989"/>
          <a:ext cx="4933950" cy="74836"/>
        </a:xfrm>
        <a:prstGeom prst="rect">
          <a:avLst/>
        </a:prstGeom>
      </xdr:spPr>
    </xdr:pic>
    <xdr:clientData/>
  </xdr:twoCellAnchor>
  <xdr:twoCellAnchor>
    <xdr:from>
      <xdr:col>6</xdr:col>
      <xdr:colOff>231140</xdr:colOff>
      <xdr:row>36</xdr:row>
      <xdr:rowOff>27940</xdr:rowOff>
    </xdr:from>
    <xdr:to>
      <xdr:col>8</xdr:col>
      <xdr:colOff>197485</xdr:colOff>
      <xdr:row>37</xdr:row>
      <xdr:rowOff>169545</xdr:rowOff>
    </xdr:to>
    <xdr:grpSp>
      <xdr:nvGrpSpPr>
        <xdr:cNvPr id="3" name="Group 2">
          <a:extLst>
            <a:ext uri="{FF2B5EF4-FFF2-40B4-BE49-F238E27FC236}">
              <a16:creationId xmlns:a16="http://schemas.microsoft.com/office/drawing/2014/main" id="{020B9AEB-2102-4ADC-959E-7F2B641187EA}"/>
            </a:ext>
          </a:extLst>
        </xdr:cNvPr>
        <xdr:cNvGrpSpPr>
          <a:grpSpLocks/>
        </xdr:cNvGrpSpPr>
      </xdr:nvGrpSpPr>
      <xdr:grpSpPr bwMode="auto">
        <a:xfrm>
          <a:off x="3564890" y="6885940"/>
          <a:ext cx="1185545" cy="332105"/>
          <a:chOff x="8854" y="75"/>
          <a:chExt cx="1867" cy="513"/>
        </a:xfrm>
      </xdr:grpSpPr>
      <xdr:sp macro="" textlink="">
        <xdr:nvSpPr>
          <xdr:cNvPr id="4" name="AutoShape 22">
            <a:extLst>
              <a:ext uri="{FF2B5EF4-FFF2-40B4-BE49-F238E27FC236}">
                <a16:creationId xmlns:a16="http://schemas.microsoft.com/office/drawing/2014/main" id="{9721BC7A-E2CC-B411-5791-646358E41215}"/>
              </a:ext>
            </a:extLst>
          </xdr:cNvPr>
          <xdr:cNvSpPr>
            <a:spLocks/>
          </xdr:cNvSpPr>
        </xdr:nvSpPr>
        <xdr:spPr bwMode="auto">
          <a:xfrm>
            <a:off x="9412" y="153"/>
            <a:ext cx="1309" cy="391"/>
          </a:xfrm>
          <a:custGeom>
            <a:avLst/>
            <a:gdLst>
              <a:gd name="T0" fmla="+- 0 9663 9412"/>
              <a:gd name="T1" fmla="*/ T0 w 1309"/>
              <a:gd name="T2" fmla="+- 0 391 154"/>
              <a:gd name="T3" fmla="*/ 391 h 391"/>
              <a:gd name="T4" fmla="+- 0 9504 9412"/>
              <a:gd name="T5" fmla="*/ T4 w 1309"/>
              <a:gd name="T6" fmla="+- 0 346 154"/>
              <a:gd name="T7" fmla="*/ 346 h 391"/>
              <a:gd name="T8" fmla="+- 0 9585 9412"/>
              <a:gd name="T9" fmla="*/ T8 w 1309"/>
              <a:gd name="T10" fmla="+- 0 188 154"/>
              <a:gd name="T11" fmla="*/ 188 h 391"/>
              <a:gd name="T12" fmla="+- 0 9413 9412"/>
              <a:gd name="T13" fmla="*/ T12 w 1309"/>
              <a:gd name="T14" fmla="+- 0 445 154"/>
              <a:gd name="T15" fmla="*/ 445 h 391"/>
              <a:gd name="T16" fmla="+- 0 9467 9412"/>
              <a:gd name="T17" fmla="*/ T16 w 1309"/>
              <a:gd name="T18" fmla="+- 0 452 154"/>
              <a:gd name="T19" fmla="*/ 452 h 391"/>
              <a:gd name="T20" fmla="+- 0 9625 9412"/>
              <a:gd name="T21" fmla="*/ T20 w 1309"/>
              <a:gd name="T22" fmla="+- 0 452 154"/>
              <a:gd name="T23" fmla="*/ 452 h 391"/>
              <a:gd name="T24" fmla="+- 0 9878 9412"/>
              <a:gd name="T25" fmla="*/ T24 w 1309"/>
              <a:gd name="T26" fmla="+- 0 255 154"/>
              <a:gd name="T27" fmla="*/ 255 h 391"/>
              <a:gd name="T28" fmla="+- 0 9816 9412"/>
              <a:gd name="T29" fmla="*/ T28 w 1309"/>
              <a:gd name="T30" fmla="+- 0 397 154"/>
              <a:gd name="T31" fmla="*/ 397 h 391"/>
              <a:gd name="T32" fmla="+- 0 9743 9412"/>
              <a:gd name="T33" fmla="*/ T32 w 1309"/>
              <a:gd name="T34" fmla="+- 0 383 154"/>
              <a:gd name="T35" fmla="*/ 383 h 391"/>
              <a:gd name="T36" fmla="+- 0 9688 9412"/>
              <a:gd name="T37" fmla="*/ T36 w 1309"/>
              <a:gd name="T38" fmla="+- 0 259 154"/>
              <a:gd name="T39" fmla="*/ 259 h 391"/>
              <a:gd name="T40" fmla="+- 0 9763 9412"/>
              <a:gd name="T41" fmla="*/ T40 w 1309"/>
              <a:gd name="T42" fmla="+- 0 460 154"/>
              <a:gd name="T43" fmla="*/ 460 h 391"/>
              <a:gd name="T44" fmla="+- 0 9831 9412"/>
              <a:gd name="T45" fmla="*/ T44 w 1309"/>
              <a:gd name="T46" fmla="+- 0 426 154"/>
              <a:gd name="T47" fmla="*/ 426 h 391"/>
              <a:gd name="T48" fmla="+- 0 9882 9412"/>
              <a:gd name="T49" fmla="*/ T48 w 1309"/>
              <a:gd name="T50" fmla="+- 0 259 154"/>
              <a:gd name="T51" fmla="*/ 259 h 391"/>
              <a:gd name="T52" fmla="+- 0 10000 9412"/>
              <a:gd name="T53" fmla="*/ T52 w 1309"/>
              <a:gd name="T54" fmla="+- 0 337 154"/>
              <a:gd name="T55" fmla="*/ 337 h 391"/>
              <a:gd name="T56" fmla="+- 0 9954 9412"/>
              <a:gd name="T57" fmla="*/ T56 w 1309"/>
              <a:gd name="T58" fmla="+- 0 295 154"/>
              <a:gd name="T59" fmla="*/ 295 h 391"/>
              <a:gd name="T60" fmla="+- 0 10016 9412"/>
              <a:gd name="T61" fmla="*/ T60 w 1309"/>
              <a:gd name="T62" fmla="+- 0 297 154"/>
              <a:gd name="T63" fmla="*/ 297 h 391"/>
              <a:gd name="T64" fmla="+- 0 10036 9412"/>
              <a:gd name="T65" fmla="*/ T64 w 1309"/>
              <a:gd name="T66" fmla="+- 0 263 154"/>
              <a:gd name="T67" fmla="*/ 263 h 391"/>
              <a:gd name="T68" fmla="+- 0 9979 9412"/>
              <a:gd name="T69" fmla="*/ T68 w 1309"/>
              <a:gd name="T70" fmla="+- 0 250 154"/>
              <a:gd name="T71" fmla="*/ 250 h 391"/>
              <a:gd name="T72" fmla="+- 0 9906 9412"/>
              <a:gd name="T73" fmla="*/ T72 w 1309"/>
              <a:gd name="T74" fmla="+- 0 330 154"/>
              <a:gd name="T75" fmla="*/ 330 h 391"/>
              <a:gd name="T76" fmla="+- 0 9984 9412"/>
              <a:gd name="T77" fmla="*/ T76 w 1309"/>
              <a:gd name="T78" fmla="+- 0 385 154"/>
              <a:gd name="T79" fmla="*/ 385 h 391"/>
              <a:gd name="T80" fmla="+- 0 9963 9412"/>
              <a:gd name="T81" fmla="*/ T80 w 1309"/>
              <a:gd name="T82" fmla="+- 0 421 154"/>
              <a:gd name="T83" fmla="*/ 421 h 391"/>
              <a:gd name="T84" fmla="+- 0 9910 9412"/>
              <a:gd name="T85" fmla="*/ T84 w 1309"/>
              <a:gd name="T86" fmla="+- 0 408 154"/>
              <a:gd name="T87" fmla="*/ 408 h 391"/>
              <a:gd name="T88" fmla="+- 0 9923 9412"/>
              <a:gd name="T89" fmla="*/ T88 w 1309"/>
              <a:gd name="T90" fmla="+- 0 454 154"/>
              <a:gd name="T91" fmla="*/ 454 h 391"/>
              <a:gd name="T92" fmla="+- 0 10022 9412"/>
              <a:gd name="T93" fmla="*/ T92 w 1309"/>
              <a:gd name="T94" fmla="+- 0 446 154"/>
              <a:gd name="T95" fmla="*/ 446 h 391"/>
              <a:gd name="T96" fmla="+- 0 10219 9412"/>
              <a:gd name="T97" fmla="*/ T96 w 1309"/>
              <a:gd name="T98" fmla="+- 0 255 154"/>
              <a:gd name="T99" fmla="*/ 255 h 391"/>
              <a:gd name="T100" fmla="+- 0 10210 9412"/>
              <a:gd name="T101" fmla="*/ T100 w 1309"/>
              <a:gd name="T102" fmla="+- 0 378 154"/>
              <a:gd name="T103" fmla="*/ 378 h 391"/>
              <a:gd name="T104" fmla="+- 0 10128 9412"/>
              <a:gd name="T105" fmla="*/ T104 w 1309"/>
              <a:gd name="T106" fmla="+- 0 396 154"/>
              <a:gd name="T107" fmla="*/ 396 h 391"/>
              <a:gd name="T108" fmla="+- 0 10128 9412"/>
              <a:gd name="T109" fmla="*/ T108 w 1309"/>
              <a:gd name="T110" fmla="+- 0 310 154"/>
              <a:gd name="T111" fmla="*/ 310 h 391"/>
              <a:gd name="T112" fmla="+- 0 10210 9412"/>
              <a:gd name="T113" fmla="*/ T112 w 1309"/>
              <a:gd name="T114" fmla="+- 0 328 154"/>
              <a:gd name="T115" fmla="*/ 328 h 391"/>
              <a:gd name="T116" fmla="+- 0 10169 9412"/>
              <a:gd name="T117" fmla="*/ T116 w 1309"/>
              <a:gd name="T118" fmla="+- 0 252 154"/>
              <a:gd name="T119" fmla="*/ 252 h 391"/>
              <a:gd name="T120" fmla="+- 0 10060 9412"/>
              <a:gd name="T121" fmla="*/ T120 w 1309"/>
              <a:gd name="T122" fmla="+- 0 352 154"/>
              <a:gd name="T123" fmla="*/ 352 h 391"/>
              <a:gd name="T124" fmla="+- 0 10168 9412"/>
              <a:gd name="T125" fmla="*/ T124 w 1309"/>
              <a:gd name="T126" fmla="+- 0 454 154"/>
              <a:gd name="T127" fmla="*/ 454 h 391"/>
              <a:gd name="T128" fmla="+- 0 10213 9412"/>
              <a:gd name="T129" fmla="*/ T128 w 1309"/>
              <a:gd name="T130" fmla="+- 0 441 154"/>
              <a:gd name="T131" fmla="*/ 441 h 391"/>
              <a:gd name="T132" fmla="+- 0 10129 9412"/>
              <a:gd name="T133" fmla="*/ T132 w 1309"/>
              <a:gd name="T134" fmla="+- 0 501 154"/>
              <a:gd name="T135" fmla="*/ 501 h 391"/>
              <a:gd name="T136" fmla="+- 0 10084 9412"/>
              <a:gd name="T137" fmla="*/ T136 w 1309"/>
              <a:gd name="T138" fmla="+- 0 491 154"/>
              <a:gd name="T139" fmla="*/ 491 h 391"/>
              <a:gd name="T140" fmla="+- 0 10092 9412"/>
              <a:gd name="T141" fmla="*/ T140 w 1309"/>
              <a:gd name="T142" fmla="+- 0 533 154"/>
              <a:gd name="T143" fmla="*/ 533 h 391"/>
              <a:gd name="T144" fmla="+- 0 10202 9412"/>
              <a:gd name="T145" fmla="*/ T144 w 1309"/>
              <a:gd name="T146" fmla="+- 0 538 154"/>
              <a:gd name="T147" fmla="*/ 538 h 391"/>
              <a:gd name="T148" fmla="+- 0 10267 9412"/>
              <a:gd name="T149" fmla="*/ T148 w 1309"/>
              <a:gd name="T150" fmla="+- 0 426 154"/>
              <a:gd name="T151" fmla="*/ 426 h 391"/>
              <a:gd name="T152" fmla="+- 0 10422 9412"/>
              <a:gd name="T153" fmla="*/ T152 w 1309"/>
              <a:gd name="T154" fmla="+- 0 256 154"/>
              <a:gd name="T155" fmla="*/ 256 h 391"/>
              <a:gd name="T156" fmla="+- 0 10380 9412"/>
              <a:gd name="T157" fmla="*/ T156 w 1309"/>
              <a:gd name="T158" fmla="+- 0 252 154"/>
              <a:gd name="T159" fmla="*/ 252 h 391"/>
              <a:gd name="T160" fmla="+- 0 10343 9412"/>
              <a:gd name="T161" fmla="*/ T160 w 1309"/>
              <a:gd name="T162" fmla="+- 0 259 154"/>
              <a:gd name="T163" fmla="*/ 259 h 391"/>
              <a:gd name="T164" fmla="+- 0 10296 9412"/>
              <a:gd name="T165" fmla="*/ T164 w 1309"/>
              <a:gd name="T166" fmla="+- 0 456 154"/>
              <a:gd name="T167" fmla="*/ 456 h 391"/>
              <a:gd name="T168" fmla="+- 0 10355 9412"/>
              <a:gd name="T169" fmla="*/ T168 w 1309"/>
              <a:gd name="T170" fmla="+- 0 316 154"/>
              <a:gd name="T171" fmla="*/ 316 h 391"/>
              <a:gd name="T172" fmla="+- 0 10418 9412"/>
              <a:gd name="T173" fmla="*/ T172 w 1309"/>
              <a:gd name="T174" fmla="+- 0 298 154"/>
              <a:gd name="T175" fmla="*/ 298 h 391"/>
              <a:gd name="T176" fmla="+- 0 10442 9412"/>
              <a:gd name="T177" fmla="*/ T176 w 1309"/>
              <a:gd name="T178" fmla="+- 0 255 154"/>
              <a:gd name="T179" fmla="*/ 255 h 391"/>
              <a:gd name="T180" fmla="+- 0 10491 9412"/>
              <a:gd name="T181" fmla="*/ T180 w 1309"/>
              <a:gd name="T182" fmla="+- 0 452 154"/>
              <a:gd name="T183" fmla="*/ 452 h 391"/>
              <a:gd name="T184" fmla="+- 0 10476 9412"/>
              <a:gd name="T185" fmla="*/ T184 w 1309"/>
              <a:gd name="T186" fmla="+- 0 158 154"/>
              <a:gd name="T187" fmla="*/ 158 h 391"/>
              <a:gd name="T188" fmla="+- 0 10434 9412"/>
              <a:gd name="T189" fmla="*/ T188 w 1309"/>
              <a:gd name="T190" fmla="+- 0 185 154"/>
              <a:gd name="T191" fmla="*/ 185 h 391"/>
              <a:gd name="T192" fmla="+- 0 10476 9412"/>
              <a:gd name="T193" fmla="*/ T192 w 1309"/>
              <a:gd name="T194" fmla="+- 0 214 154"/>
              <a:gd name="T195" fmla="*/ 214 h 391"/>
              <a:gd name="T196" fmla="+- 0 10717 9412"/>
              <a:gd name="T197" fmla="*/ T196 w 1309"/>
              <a:gd name="T198" fmla="+- 0 154 154"/>
              <a:gd name="T199" fmla="*/ 154 h 391"/>
              <a:gd name="T200" fmla="+- 0 10664 9412"/>
              <a:gd name="T201" fmla="*/ T200 w 1309"/>
              <a:gd name="T202" fmla="+- 0 380 154"/>
              <a:gd name="T203" fmla="*/ 380 h 391"/>
              <a:gd name="T204" fmla="+- 0 10582 9412"/>
              <a:gd name="T205" fmla="*/ T204 w 1309"/>
              <a:gd name="T206" fmla="+- 0 398 154"/>
              <a:gd name="T207" fmla="*/ 398 h 391"/>
              <a:gd name="T208" fmla="+- 0 10597 9412"/>
              <a:gd name="T209" fmla="*/ T208 w 1309"/>
              <a:gd name="T210" fmla="+- 0 297 154"/>
              <a:gd name="T211" fmla="*/ 297 h 391"/>
              <a:gd name="T212" fmla="+- 0 10668 9412"/>
              <a:gd name="T213" fmla="*/ T212 w 1309"/>
              <a:gd name="T214" fmla="+- 0 356 154"/>
              <a:gd name="T215" fmla="*/ 356 h 391"/>
              <a:gd name="T216" fmla="+- 0 10622 9412"/>
              <a:gd name="T217" fmla="*/ T216 w 1309"/>
              <a:gd name="T218" fmla="+- 0 252 154"/>
              <a:gd name="T219" fmla="*/ 252 h 391"/>
              <a:gd name="T220" fmla="+- 0 10515 9412"/>
              <a:gd name="T221" fmla="*/ T220 w 1309"/>
              <a:gd name="T222" fmla="+- 0 352 154"/>
              <a:gd name="T223" fmla="*/ 352 h 391"/>
              <a:gd name="T224" fmla="+- 0 10624 9412"/>
              <a:gd name="T225" fmla="*/ T224 w 1309"/>
              <a:gd name="T226" fmla="+- 0 458 154"/>
              <a:gd name="T227" fmla="*/ 458 h 391"/>
              <a:gd name="T228" fmla="+- 0 10671 9412"/>
              <a:gd name="T229" fmla="*/ T228 w 1309"/>
              <a:gd name="T230" fmla="+- 0 452 154"/>
              <a:gd name="T231" fmla="*/ 452 h 391"/>
              <a:gd name="T232" fmla="+- 0 10721 9412"/>
              <a:gd name="T233" fmla="*/ T232 w 1309"/>
              <a:gd name="T234" fmla="+- 0 418 154"/>
              <a:gd name="T235" fmla="*/ 418 h 391"/>
            </a:gdLst>
            <a:ahLst/>
            <a:cxnLst>
              <a:cxn ang="0">
                <a:pos x="T1" y="T3"/>
              </a:cxn>
              <a:cxn ang="0">
                <a:pos x="T5" y="T7"/>
              </a:cxn>
              <a:cxn ang="0">
                <a:pos x="T9" y="T11"/>
              </a:cxn>
              <a:cxn ang="0">
                <a:pos x="T13" y="T15"/>
              </a:cxn>
              <a:cxn ang="0">
                <a:pos x="T17" y="T19"/>
              </a:cxn>
              <a:cxn ang="0">
                <a:pos x="T21" y="T23"/>
              </a:cxn>
              <a:cxn ang="0">
                <a:pos x="T25" y="T27"/>
              </a:cxn>
              <a:cxn ang="0">
                <a:pos x="T29" y="T31"/>
              </a:cxn>
              <a:cxn ang="0">
                <a:pos x="T33" y="T35"/>
              </a:cxn>
              <a:cxn ang="0">
                <a:pos x="T37" y="T39"/>
              </a:cxn>
              <a:cxn ang="0">
                <a:pos x="T41" y="T43"/>
              </a:cxn>
              <a:cxn ang="0">
                <a:pos x="T45" y="T47"/>
              </a:cxn>
              <a:cxn ang="0">
                <a:pos x="T49" y="T51"/>
              </a:cxn>
              <a:cxn ang="0">
                <a:pos x="T53" y="T55"/>
              </a:cxn>
              <a:cxn ang="0">
                <a:pos x="T57" y="T59"/>
              </a:cxn>
              <a:cxn ang="0">
                <a:pos x="T61" y="T63"/>
              </a:cxn>
              <a:cxn ang="0">
                <a:pos x="T65" y="T67"/>
              </a:cxn>
              <a:cxn ang="0">
                <a:pos x="T69" y="T71"/>
              </a:cxn>
              <a:cxn ang="0">
                <a:pos x="T73" y="T75"/>
              </a:cxn>
              <a:cxn ang="0">
                <a:pos x="T77" y="T79"/>
              </a:cxn>
              <a:cxn ang="0">
                <a:pos x="T81" y="T83"/>
              </a:cxn>
              <a:cxn ang="0">
                <a:pos x="T85" y="T87"/>
              </a:cxn>
              <a:cxn ang="0">
                <a:pos x="T89" y="T91"/>
              </a:cxn>
              <a:cxn ang="0">
                <a:pos x="T93" y="T95"/>
              </a:cxn>
              <a:cxn ang="0">
                <a:pos x="T97" y="T99"/>
              </a:cxn>
              <a:cxn ang="0">
                <a:pos x="T101" y="T103"/>
              </a:cxn>
              <a:cxn ang="0">
                <a:pos x="T105" y="T107"/>
              </a:cxn>
              <a:cxn ang="0">
                <a:pos x="T109" y="T111"/>
              </a:cxn>
              <a:cxn ang="0">
                <a:pos x="T113" y="T115"/>
              </a:cxn>
              <a:cxn ang="0">
                <a:pos x="T117" y="T119"/>
              </a:cxn>
              <a:cxn ang="0">
                <a:pos x="T121" y="T123"/>
              </a:cxn>
              <a:cxn ang="0">
                <a:pos x="T125" y="T127"/>
              </a:cxn>
              <a:cxn ang="0">
                <a:pos x="T129" y="T131"/>
              </a:cxn>
              <a:cxn ang="0">
                <a:pos x="T133" y="T135"/>
              </a:cxn>
              <a:cxn ang="0">
                <a:pos x="T137" y="T139"/>
              </a:cxn>
              <a:cxn ang="0">
                <a:pos x="T141" y="T143"/>
              </a:cxn>
              <a:cxn ang="0">
                <a:pos x="T145" y="T147"/>
              </a:cxn>
              <a:cxn ang="0">
                <a:pos x="T149" y="T151"/>
              </a:cxn>
              <a:cxn ang="0">
                <a:pos x="T153" y="T155"/>
              </a:cxn>
              <a:cxn ang="0">
                <a:pos x="T157" y="T159"/>
              </a:cxn>
              <a:cxn ang="0">
                <a:pos x="T161" y="T163"/>
              </a:cxn>
              <a:cxn ang="0">
                <a:pos x="T165" y="T167"/>
              </a:cxn>
              <a:cxn ang="0">
                <a:pos x="T169" y="T171"/>
              </a:cxn>
              <a:cxn ang="0">
                <a:pos x="T173" y="T175"/>
              </a:cxn>
              <a:cxn ang="0">
                <a:pos x="T177" y="T179"/>
              </a:cxn>
              <a:cxn ang="0">
                <a:pos x="T181" y="T183"/>
              </a:cxn>
              <a:cxn ang="0">
                <a:pos x="T185" y="T187"/>
              </a:cxn>
              <a:cxn ang="0">
                <a:pos x="T189" y="T191"/>
              </a:cxn>
              <a:cxn ang="0">
                <a:pos x="T193" y="T195"/>
              </a:cxn>
              <a:cxn ang="0">
                <a:pos x="T197" y="T199"/>
              </a:cxn>
              <a:cxn ang="0">
                <a:pos x="T201" y="T203"/>
              </a:cxn>
              <a:cxn ang="0">
                <a:pos x="T205" y="T207"/>
              </a:cxn>
              <a:cxn ang="0">
                <a:pos x="T209" y="T211"/>
              </a:cxn>
              <a:cxn ang="0">
                <a:pos x="T213" y="T215"/>
              </a:cxn>
              <a:cxn ang="0">
                <a:pos x="T217" y="T219"/>
              </a:cxn>
              <a:cxn ang="0">
                <a:pos x="T221" y="T223"/>
              </a:cxn>
              <a:cxn ang="0">
                <a:pos x="T225" y="T227"/>
              </a:cxn>
              <a:cxn ang="0">
                <a:pos x="T229" y="T231"/>
              </a:cxn>
              <a:cxn ang="0">
                <a:pos x="T233" y="T235"/>
              </a:cxn>
            </a:cxnLst>
            <a:rect l="0" t="0" r="r" b="b"/>
            <a:pathLst>
              <a:path w="1309" h="391">
                <a:moveTo>
                  <a:pt x="273" y="299"/>
                </a:moveTo>
                <a:lnTo>
                  <a:pt x="272" y="293"/>
                </a:lnTo>
                <a:lnTo>
                  <a:pt x="272" y="291"/>
                </a:lnTo>
                <a:lnTo>
                  <a:pt x="271" y="289"/>
                </a:lnTo>
                <a:lnTo>
                  <a:pt x="251" y="237"/>
                </a:lnTo>
                <a:lnTo>
                  <a:pt x="234" y="192"/>
                </a:lnTo>
                <a:lnTo>
                  <a:pt x="189" y="75"/>
                </a:lnTo>
                <a:lnTo>
                  <a:pt x="177" y="45"/>
                </a:lnTo>
                <a:lnTo>
                  <a:pt x="177" y="192"/>
                </a:lnTo>
                <a:lnTo>
                  <a:pt x="92" y="192"/>
                </a:lnTo>
                <a:lnTo>
                  <a:pt x="134" y="75"/>
                </a:lnTo>
                <a:lnTo>
                  <a:pt x="135" y="75"/>
                </a:lnTo>
                <a:lnTo>
                  <a:pt x="177" y="192"/>
                </a:lnTo>
                <a:lnTo>
                  <a:pt x="177" y="45"/>
                </a:lnTo>
                <a:lnTo>
                  <a:pt x="173" y="34"/>
                </a:lnTo>
                <a:lnTo>
                  <a:pt x="170" y="26"/>
                </a:lnTo>
                <a:lnTo>
                  <a:pt x="165" y="21"/>
                </a:lnTo>
                <a:lnTo>
                  <a:pt x="107" y="21"/>
                </a:lnTo>
                <a:lnTo>
                  <a:pt x="102" y="26"/>
                </a:lnTo>
                <a:lnTo>
                  <a:pt x="1" y="291"/>
                </a:lnTo>
                <a:lnTo>
                  <a:pt x="0" y="293"/>
                </a:lnTo>
                <a:lnTo>
                  <a:pt x="0" y="299"/>
                </a:lnTo>
                <a:lnTo>
                  <a:pt x="3" y="302"/>
                </a:lnTo>
                <a:lnTo>
                  <a:pt x="50" y="302"/>
                </a:lnTo>
                <a:lnTo>
                  <a:pt x="55" y="298"/>
                </a:lnTo>
                <a:lnTo>
                  <a:pt x="58" y="289"/>
                </a:lnTo>
                <a:lnTo>
                  <a:pt x="76" y="237"/>
                </a:lnTo>
                <a:lnTo>
                  <a:pt x="192" y="237"/>
                </a:lnTo>
                <a:lnTo>
                  <a:pt x="211" y="289"/>
                </a:lnTo>
                <a:lnTo>
                  <a:pt x="213" y="298"/>
                </a:lnTo>
                <a:lnTo>
                  <a:pt x="218" y="302"/>
                </a:lnTo>
                <a:lnTo>
                  <a:pt x="269" y="302"/>
                </a:lnTo>
                <a:lnTo>
                  <a:pt x="273" y="299"/>
                </a:lnTo>
                <a:close/>
                <a:moveTo>
                  <a:pt x="470" y="105"/>
                </a:moveTo>
                <a:lnTo>
                  <a:pt x="466" y="101"/>
                </a:lnTo>
                <a:lnTo>
                  <a:pt x="421" y="101"/>
                </a:lnTo>
                <a:lnTo>
                  <a:pt x="417" y="105"/>
                </a:lnTo>
                <a:lnTo>
                  <a:pt x="417" y="192"/>
                </a:lnTo>
                <a:lnTo>
                  <a:pt x="414" y="221"/>
                </a:lnTo>
                <a:lnTo>
                  <a:pt x="404" y="243"/>
                </a:lnTo>
                <a:lnTo>
                  <a:pt x="388" y="257"/>
                </a:lnTo>
                <a:lnTo>
                  <a:pt x="367" y="262"/>
                </a:lnTo>
                <a:lnTo>
                  <a:pt x="349" y="258"/>
                </a:lnTo>
                <a:lnTo>
                  <a:pt x="337" y="247"/>
                </a:lnTo>
                <a:lnTo>
                  <a:pt x="331" y="229"/>
                </a:lnTo>
                <a:lnTo>
                  <a:pt x="329" y="205"/>
                </a:lnTo>
                <a:lnTo>
                  <a:pt x="329" y="105"/>
                </a:lnTo>
                <a:lnTo>
                  <a:pt x="325" y="101"/>
                </a:lnTo>
                <a:lnTo>
                  <a:pt x="280" y="101"/>
                </a:lnTo>
                <a:lnTo>
                  <a:pt x="276" y="105"/>
                </a:lnTo>
                <a:lnTo>
                  <a:pt x="276" y="220"/>
                </a:lnTo>
                <a:lnTo>
                  <a:pt x="280" y="252"/>
                </a:lnTo>
                <a:lnTo>
                  <a:pt x="292" y="280"/>
                </a:lnTo>
                <a:lnTo>
                  <a:pt x="315" y="299"/>
                </a:lnTo>
                <a:lnTo>
                  <a:pt x="351" y="306"/>
                </a:lnTo>
                <a:lnTo>
                  <a:pt x="371" y="304"/>
                </a:lnTo>
                <a:lnTo>
                  <a:pt x="388" y="298"/>
                </a:lnTo>
                <a:lnTo>
                  <a:pt x="403" y="288"/>
                </a:lnTo>
                <a:lnTo>
                  <a:pt x="416" y="272"/>
                </a:lnTo>
                <a:lnTo>
                  <a:pt x="419" y="272"/>
                </a:lnTo>
                <a:lnTo>
                  <a:pt x="419" y="298"/>
                </a:lnTo>
                <a:lnTo>
                  <a:pt x="423" y="302"/>
                </a:lnTo>
                <a:lnTo>
                  <a:pt x="466" y="302"/>
                </a:lnTo>
                <a:lnTo>
                  <a:pt x="470" y="298"/>
                </a:lnTo>
                <a:lnTo>
                  <a:pt x="470" y="105"/>
                </a:lnTo>
                <a:close/>
                <a:moveTo>
                  <a:pt x="635" y="243"/>
                </a:moveTo>
                <a:lnTo>
                  <a:pt x="633" y="224"/>
                </a:lnTo>
                <a:lnTo>
                  <a:pt x="624" y="208"/>
                </a:lnTo>
                <a:lnTo>
                  <a:pt x="609" y="195"/>
                </a:lnTo>
                <a:lnTo>
                  <a:pt x="588" y="183"/>
                </a:lnTo>
                <a:lnTo>
                  <a:pt x="569" y="176"/>
                </a:lnTo>
                <a:lnTo>
                  <a:pt x="555" y="168"/>
                </a:lnTo>
                <a:lnTo>
                  <a:pt x="545" y="161"/>
                </a:lnTo>
                <a:lnTo>
                  <a:pt x="542" y="152"/>
                </a:lnTo>
                <a:lnTo>
                  <a:pt x="542" y="141"/>
                </a:lnTo>
                <a:lnTo>
                  <a:pt x="553" y="135"/>
                </a:lnTo>
                <a:lnTo>
                  <a:pt x="569" y="135"/>
                </a:lnTo>
                <a:lnTo>
                  <a:pt x="584" y="137"/>
                </a:lnTo>
                <a:lnTo>
                  <a:pt x="596" y="140"/>
                </a:lnTo>
                <a:lnTo>
                  <a:pt x="604" y="143"/>
                </a:lnTo>
                <a:lnTo>
                  <a:pt x="611" y="145"/>
                </a:lnTo>
                <a:lnTo>
                  <a:pt x="616" y="145"/>
                </a:lnTo>
                <a:lnTo>
                  <a:pt x="618" y="143"/>
                </a:lnTo>
                <a:lnTo>
                  <a:pt x="625" y="111"/>
                </a:lnTo>
                <a:lnTo>
                  <a:pt x="624" y="109"/>
                </a:lnTo>
                <a:lnTo>
                  <a:pt x="616" y="106"/>
                </a:lnTo>
                <a:lnTo>
                  <a:pt x="604" y="101"/>
                </a:lnTo>
                <a:lnTo>
                  <a:pt x="592" y="99"/>
                </a:lnTo>
                <a:lnTo>
                  <a:pt x="579" y="97"/>
                </a:lnTo>
                <a:lnTo>
                  <a:pt x="567" y="96"/>
                </a:lnTo>
                <a:lnTo>
                  <a:pt x="537" y="100"/>
                </a:lnTo>
                <a:lnTo>
                  <a:pt x="513" y="111"/>
                </a:lnTo>
                <a:lnTo>
                  <a:pt x="497" y="129"/>
                </a:lnTo>
                <a:lnTo>
                  <a:pt x="491" y="155"/>
                </a:lnTo>
                <a:lnTo>
                  <a:pt x="494" y="176"/>
                </a:lnTo>
                <a:lnTo>
                  <a:pt x="503" y="192"/>
                </a:lnTo>
                <a:lnTo>
                  <a:pt x="518" y="205"/>
                </a:lnTo>
                <a:lnTo>
                  <a:pt x="538" y="215"/>
                </a:lnTo>
                <a:lnTo>
                  <a:pt x="559" y="223"/>
                </a:lnTo>
                <a:lnTo>
                  <a:pt x="572" y="231"/>
                </a:lnTo>
                <a:lnTo>
                  <a:pt x="580" y="238"/>
                </a:lnTo>
                <a:lnTo>
                  <a:pt x="583" y="247"/>
                </a:lnTo>
                <a:lnTo>
                  <a:pt x="583" y="262"/>
                </a:lnTo>
                <a:lnTo>
                  <a:pt x="567" y="267"/>
                </a:lnTo>
                <a:lnTo>
                  <a:pt x="551" y="267"/>
                </a:lnTo>
                <a:lnTo>
                  <a:pt x="533" y="265"/>
                </a:lnTo>
                <a:lnTo>
                  <a:pt x="520" y="261"/>
                </a:lnTo>
                <a:lnTo>
                  <a:pt x="511" y="256"/>
                </a:lnTo>
                <a:lnTo>
                  <a:pt x="504" y="254"/>
                </a:lnTo>
                <a:lnTo>
                  <a:pt x="498" y="254"/>
                </a:lnTo>
                <a:lnTo>
                  <a:pt x="496" y="257"/>
                </a:lnTo>
                <a:lnTo>
                  <a:pt x="495" y="263"/>
                </a:lnTo>
                <a:lnTo>
                  <a:pt x="491" y="288"/>
                </a:lnTo>
                <a:lnTo>
                  <a:pt x="493" y="293"/>
                </a:lnTo>
                <a:lnTo>
                  <a:pt x="511" y="300"/>
                </a:lnTo>
                <a:lnTo>
                  <a:pt x="524" y="303"/>
                </a:lnTo>
                <a:lnTo>
                  <a:pt x="538" y="305"/>
                </a:lnTo>
                <a:lnTo>
                  <a:pt x="553" y="306"/>
                </a:lnTo>
                <a:lnTo>
                  <a:pt x="583" y="303"/>
                </a:lnTo>
                <a:lnTo>
                  <a:pt x="610" y="292"/>
                </a:lnTo>
                <a:lnTo>
                  <a:pt x="628" y="273"/>
                </a:lnTo>
                <a:lnTo>
                  <a:pt x="635" y="243"/>
                </a:lnTo>
                <a:close/>
                <a:moveTo>
                  <a:pt x="855" y="105"/>
                </a:moveTo>
                <a:lnTo>
                  <a:pt x="851" y="101"/>
                </a:lnTo>
                <a:lnTo>
                  <a:pt x="807" y="101"/>
                </a:lnTo>
                <a:lnTo>
                  <a:pt x="804" y="105"/>
                </a:lnTo>
                <a:lnTo>
                  <a:pt x="804" y="125"/>
                </a:lnTo>
                <a:lnTo>
                  <a:pt x="802" y="125"/>
                </a:lnTo>
                <a:lnTo>
                  <a:pt x="802" y="201"/>
                </a:lnTo>
                <a:lnTo>
                  <a:pt x="798" y="224"/>
                </a:lnTo>
                <a:lnTo>
                  <a:pt x="789" y="244"/>
                </a:lnTo>
                <a:lnTo>
                  <a:pt x="773" y="256"/>
                </a:lnTo>
                <a:lnTo>
                  <a:pt x="751" y="261"/>
                </a:lnTo>
                <a:lnTo>
                  <a:pt x="730" y="256"/>
                </a:lnTo>
                <a:lnTo>
                  <a:pt x="716" y="242"/>
                </a:lnTo>
                <a:lnTo>
                  <a:pt x="707" y="223"/>
                </a:lnTo>
                <a:lnTo>
                  <a:pt x="704" y="201"/>
                </a:lnTo>
                <a:lnTo>
                  <a:pt x="704" y="198"/>
                </a:lnTo>
                <a:lnTo>
                  <a:pt x="707" y="176"/>
                </a:lnTo>
                <a:lnTo>
                  <a:pt x="716" y="156"/>
                </a:lnTo>
                <a:lnTo>
                  <a:pt x="731" y="143"/>
                </a:lnTo>
                <a:lnTo>
                  <a:pt x="752" y="137"/>
                </a:lnTo>
                <a:lnTo>
                  <a:pt x="772" y="142"/>
                </a:lnTo>
                <a:lnTo>
                  <a:pt x="788" y="155"/>
                </a:lnTo>
                <a:lnTo>
                  <a:pt x="798" y="174"/>
                </a:lnTo>
                <a:lnTo>
                  <a:pt x="802" y="201"/>
                </a:lnTo>
                <a:lnTo>
                  <a:pt x="802" y="125"/>
                </a:lnTo>
                <a:lnTo>
                  <a:pt x="789" y="112"/>
                </a:lnTo>
                <a:lnTo>
                  <a:pt x="774" y="103"/>
                </a:lnTo>
                <a:lnTo>
                  <a:pt x="757" y="98"/>
                </a:lnTo>
                <a:lnTo>
                  <a:pt x="737" y="96"/>
                </a:lnTo>
                <a:lnTo>
                  <a:pt x="698" y="105"/>
                </a:lnTo>
                <a:lnTo>
                  <a:pt x="670" y="128"/>
                </a:lnTo>
                <a:lnTo>
                  <a:pt x="654" y="161"/>
                </a:lnTo>
                <a:lnTo>
                  <a:pt x="648" y="198"/>
                </a:lnTo>
                <a:lnTo>
                  <a:pt x="654" y="238"/>
                </a:lnTo>
                <a:lnTo>
                  <a:pt x="671" y="271"/>
                </a:lnTo>
                <a:lnTo>
                  <a:pt x="698" y="293"/>
                </a:lnTo>
                <a:lnTo>
                  <a:pt x="737" y="302"/>
                </a:lnTo>
                <a:lnTo>
                  <a:pt x="756" y="300"/>
                </a:lnTo>
                <a:lnTo>
                  <a:pt x="773" y="295"/>
                </a:lnTo>
                <a:lnTo>
                  <a:pt x="788" y="286"/>
                </a:lnTo>
                <a:lnTo>
                  <a:pt x="800" y="272"/>
                </a:lnTo>
                <a:lnTo>
                  <a:pt x="802" y="272"/>
                </a:lnTo>
                <a:lnTo>
                  <a:pt x="801" y="287"/>
                </a:lnTo>
                <a:lnTo>
                  <a:pt x="798" y="314"/>
                </a:lnTo>
                <a:lnTo>
                  <a:pt x="787" y="333"/>
                </a:lnTo>
                <a:lnTo>
                  <a:pt x="768" y="345"/>
                </a:lnTo>
                <a:lnTo>
                  <a:pt x="741" y="349"/>
                </a:lnTo>
                <a:lnTo>
                  <a:pt x="717" y="347"/>
                </a:lnTo>
                <a:lnTo>
                  <a:pt x="700" y="342"/>
                </a:lnTo>
                <a:lnTo>
                  <a:pt x="688" y="337"/>
                </a:lnTo>
                <a:lnTo>
                  <a:pt x="680" y="335"/>
                </a:lnTo>
                <a:lnTo>
                  <a:pt x="674" y="335"/>
                </a:lnTo>
                <a:lnTo>
                  <a:pt x="672" y="337"/>
                </a:lnTo>
                <a:lnTo>
                  <a:pt x="671" y="343"/>
                </a:lnTo>
                <a:lnTo>
                  <a:pt x="668" y="362"/>
                </a:lnTo>
                <a:lnTo>
                  <a:pt x="667" y="371"/>
                </a:lnTo>
                <a:lnTo>
                  <a:pt x="668" y="374"/>
                </a:lnTo>
                <a:lnTo>
                  <a:pt x="680" y="379"/>
                </a:lnTo>
                <a:lnTo>
                  <a:pt x="693" y="383"/>
                </a:lnTo>
                <a:lnTo>
                  <a:pt x="709" y="387"/>
                </a:lnTo>
                <a:lnTo>
                  <a:pt x="725" y="389"/>
                </a:lnTo>
                <a:lnTo>
                  <a:pt x="741" y="390"/>
                </a:lnTo>
                <a:lnTo>
                  <a:pt x="790" y="384"/>
                </a:lnTo>
                <a:lnTo>
                  <a:pt x="826" y="365"/>
                </a:lnTo>
                <a:lnTo>
                  <a:pt x="837" y="349"/>
                </a:lnTo>
                <a:lnTo>
                  <a:pt x="847" y="333"/>
                </a:lnTo>
                <a:lnTo>
                  <a:pt x="855" y="287"/>
                </a:lnTo>
                <a:lnTo>
                  <a:pt x="855" y="272"/>
                </a:lnTo>
                <a:lnTo>
                  <a:pt x="855" y="261"/>
                </a:lnTo>
                <a:lnTo>
                  <a:pt x="855" y="137"/>
                </a:lnTo>
                <a:lnTo>
                  <a:pt x="855" y="125"/>
                </a:lnTo>
                <a:lnTo>
                  <a:pt x="855" y="105"/>
                </a:lnTo>
                <a:close/>
                <a:moveTo>
                  <a:pt x="1010" y="102"/>
                </a:moveTo>
                <a:lnTo>
                  <a:pt x="1007" y="99"/>
                </a:lnTo>
                <a:lnTo>
                  <a:pt x="999" y="97"/>
                </a:lnTo>
                <a:lnTo>
                  <a:pt x="992" y="96"/>
                </a:lnTo>
                <a:lnTo>
                  <a:pt x="984" y="96"/>
                </a:lnTo>
                <a:lnTo>
                  <a:pt x="968" y="98"/>
                </a:lnTo>
                <a:lnTo>
                  <a:pt x="955" y="104"/>
                </a:lnTo>
                <a:lnTo>
                  <a:pt x="943" y="114"/>
                </a:lnTo>
                <a:lnTo>
                  <a:pt x="933" y="129"/>
                </a:lnTo>
                <a:lnTo>
                  <a:pt x="931" y="129"/>
                </a:lnTo>
                <a:lnTo>
                  <a:pt x="931" y="105"/>
                </a:lnTo>
                <a:lnTo>
                  <a:pt x="927" y="101"/>
                </a:lnTo>
                <a:lnTo>
                  <a:pt x="884" y="101"/>
                </a:lnTo>
                <a:lnTo>
                  <a:pt x="880" y="105"/>
                </a:lnTo>
                <a:lnTo>
                  <a:pt x="880" y="298"/>
                </a:lnTo>
                <a:lnTo>
                  <a:pt x="884" y="302"/>
                </a:lnTo>
                <a:lnTo>
                  <a:pt x="929" y="302"/>
                </a:lnTo>
                <a:lnTo>
                  <a:pt x="933" y="298"/>
                </a:lnTo>
                <a:lnTo>
                  <a:pt x="933" y="211"/>
                </a:lnTo>
                <a:lnTo>
                  <a:pt x="935" y="184"/>
                </a:lnTo>
                <a:lnTo>
                  <a:pt x="943" y="162"/>
                </a:lnTo>
                <a:lnTo>
                  <a:pt x="958" y="147"/>
                </a:lnTo>
                <a:lnTo>
                  <a:pt x="979" y="142"/>
                </a:lnTo>
                <a:lnTo>
                  <a:pt x="989" y="142"/>
                </a:lnTo>
                <a:lnTo>
                  <a:pt x="994" y="144"/>
                </a:lnTo>
                <a:lnTo>
                  <a:pt x="1006" y="144"/>
                </a:lnTo>
                <a:lnTo>
                  <a:pt x="1010" y="141"/>
                </a:lnTo>
                <a:lnTo>
                  <a:pt x="1010" y="102"/>
                </a:lnTo>
                <a:close/>
                <a:moveTo>
                  <a:pt x="1079" y="105"/>
                </a:moveTo>
                <a:lnTo>
                  <a:pt x="1075" y="101"/>
                </a:lnTo>
                <a:lnTo>
                  <a:pt x="1030" y="101"/>
                </a:lnTo>
                <a:lnTo>
                  <a:pt x="1026" y="105"/>
                </a:lnTo>
                <a:lnTo>
                  <a:pt x="1026" y="298"/>
                </a:lnTo>
                <a:lnTo>
                  <a:pt x="1030" y="302"/>
                </a:lnTo>
                <a:lnTo>
                  <a:pt x="1075" y="302"/>
                </a:lnTo>
                <a:lnTo>
                  <a:pt x="1079" y="298"/>
                </a:lnTo>
                <a:lnTo>
                  <a:pt x="1079" y="105"/>
                </a:lnTo>
                <a:close/>
                <a:moveTo>
                  <a:pt x="1083" y="31"/>
                </a:moveTo>
                <a:lnTo>
                  <a:pt x="1080" y="20"/>
                </a:lnTo>
                <a:lnTo>
                  <a:pt x="1074" y="10"/>
                </a:lnTo>
                <a:lnTo>
                  <a:pt x="1064" y="4"/>
                </a:lnTo>
                <a:lnTo>
                  <a:pt x="1052" y="1"/>
                </a:lnTo>
                <a:lnTo>
                  <a:pt x="1041" y="4"/>
                </a:lnTo>
                <a:lnTo>
                  <a:pt x="1031" y="10"/>
                </a:lnTo>
                <a:lnTo>
                  <a:pt x="1024" y="20"/>
                </a:lnTo>
                <a:lnTo>
                  <a:pt x="1022" y="31"/>
                </a:lnTo>
                <a:lnTo>
                  <a:pt x="1024" y="43"/>
                </a:lnTo>
                <a:lnTo>
                  <a:pt x="1031" y="53"/>
                </a:lnTo>
                <a:lnTo>
                  <a:pt x="1041" y="60"/>
                </a:lnTo>
                <a:lnTo>
                  <a:pt x="1052" y="62"/>
                </a:lnTo>
                <a:lnTo>
                  <a:pt x="1064" y="60"/>
                </a:lnTo>
                <a:lnTo>
                  <a:pt x="1074" y="53"/>
                </a:lnTo>
                <a:lnTo>
                  <a:pt x="1080" y="43"/>
                </a:lnTo>
                <a:lnTo>
                  <a:pt x="1083" y="31"/>
                </a:lnTo>
                <a:close/>
                <a:moveTo>
                  <a:pt x="1309" y="4"/>
                </a:moveTo>
                <a:lnTo>
                  <a:pt x="1305" y="0"/>
                </a:lnTo>
                <a:lnTo>
                  <a:pt x="1260" y="0"/>
                </a:lnTo>
                <a:lnTo>
                  <a:pt x="1256" y="4"/>
                </a:lnTo>
                <a:lnTo>
                  <a:pt x="1256" y="125"/>
                </a:lnTo>
                <a:lnTo>
                  <a:pt x="1256" y="202"/>
                </a:lnTo>
                <a:lnTo>
                  <a:pt x="1252" y="226"/>
                </a:lnTo>
                <a:lnTo>
                  <a:pt x="1243" y="246"/>
                </a:lnTo>
                <a:lnTo>
                  <a:pt x="1227" y="259"/>
                </a:lnTo>
                <a:lnTo>
                  <a:pt x="1206" y="264"/>
                </a:lnTo>
                <a:lnTo>
                  <a:pt x="1185" y="259"/>
                </a:lnTo>
                <a:lnTo>
                  <a:pt x="1170" y="244"/>
                </a:lnTo>
                <a:lnTo>
                  <a:pt x="1161" y="224"/>
                </a:lnTo>
                <a:lnTo>
                  <a:pt x="1158" y="200"/>
                </a:lnTo>
                <a:lnTo>
                  <a:pt x="1161" y="177"/>
                </a:lnTo>
                <a:lnTo>
                  <a:pt x="1170" y="157"/>
                </a:lnTo>
                <a:lnTo>
                  <a:pt x="1185" y="143"/>
                </a:lnTo>
                <a:lnTo>
                  <a:pt x="1206" y="138"/>
                </a:lnTo>
                <a:lnTo>
                  <a:pt x="1227" y="143"/>
                </a:lnTo>
                <a:lnTo>
                  <a:pt x="1242" y="156"/>
                </a:lnTo>
                <a:lnTo>
                  <a:pt x="1252" y="176"/>
                </a:lnTo>
                <a:lnTo>
                  <a:pt x="1256" y="202"/>
                </a:lnTo>
                <a:lnTo>
                  <a:pt x="1256" y="125"/>
                </a:lnTo>
                <a:lnTo>
                  <a:pt x="1255" y="125"/>
                </a:lnTo>
                <a:lnTo>
                  <a:pt x="1242" y="112"/>
                </a:lnTo>
                <a:lnTo>
                  <a:pt x="1227" y="103"/>
                </a:lnTo>
                <a:lnTo>
                  <a:pt x="1210" y="98"/>
                </a:lnTo>
                <a:lnTo>
                  <a:pt x="1190" y="96"/>
                </a:lnTo>
                <a:lnTo>
                  <a:pt x="1152" y="105"/>
                </a:lnTo>
                <a:lnTo>
                  <a:pt x="1125" y="128"/>
                </a:lnTo>
                <a:lnTo>
                  <a:pt x="1108" y="161"/>
                </a:lnTo>
                <a:lnTo>
                  <a:pt x="1103" y="198"/>
                </a:lnTo>
                <a:lnTo>
                  <a:pt x="1108" y="239"/>
                </a:lnTo>
                <a:lnTo>
                  <a:pt x="1125" y="274"/>
                </a:lnTo>
                <a:lnTo>
                  <a:pt x="1153" y="297"/>
                </a:lnTo>
                <a:lnTo>
                  <a:pt x="1192" y="306"/>
                </a:lnTo>
                <a:lnTo>
                  <a:pt x="1212" y="304"/>
                </a:lnTo>
                <a:lnTo>
                  <a:pt x="1229" y="298"/>
                </a:lnTo>
                <a:lnTo>
                  <a:pt x="1244" y="289"/>
                </a:lnTo>
                <a:lnTo>
                  <a:pt x="1256" y="275"/>
                </a:lnTo>
                <a:lnTo>
                  <a:pt x="1259" y="275"/>
                </a:lnTo>
                <a:lnTo>
                  <a:pt x="1259" y="298"/>
                </a:lnTo>
                <a:lnTo>
                  <a:pt x="1263" y="302"/>
                </a:lnTo>
                <a:lnTo>
                  <a:pt x="1305" y="302"/>
                </a:lnTo>
                <a:lnTo>
                  <a:pt x="1309" y="298"/>
                </a:lnTo>
                <a:lnTo>
                  <a:pt x="1309" y="275"/>
                </a:lnTo>
                <a:lnTo>
                  <a:pt x="1309" y="264"/>
                </a:lnTo>
                <a:lnTo>
                  <a:pt x="1309" y="138"/>
                </a:lnTo>
                <a:lnTo>
                  <a:pt x="1309" y="125"/>
                </a:lnTo>
                <a:lnTo>
                  <a:pt x="1309" y="4"/>
                </a:lnTo>
                <a:close/>
              </a:path>
            </a:pathLst>
          </a:custGeom>
          <a:solidFill>
            <a:srgbClr val="000000"/>
          </a:solidFill>
          <a:ln>
            <a:noFill/>
          </a:ln>
          <a:extLs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round/>
                <a:headEnd/>
                <a:tailEnd/>
              </a14:hiddenLine>
            </a:ext>
          </a:extLst>
        </xdr:spPr>
        <xdr:txBody>
          <a:bodyPr rot="0" vert="horz" wrap="square" lIns="91440" tIns="45720" rIns="91440" bIns="45720" anchor="t" anchorCtr="0" upright="1">
            <a:noAutofit/>
          </a:bodyPr>
          <a:lstStyle/>
          <a:p>
            <a:endParaRPr lang="en-AU"/>
          </a:p>
        </xdr:txBody>
      </xdr:sp>
      <xdr:pic>
        <xdr:nvPicPr>
          <xdr:cNvPr id="5" name="Picture 4">
            <a:extLst>
              <a:ext uri="{FF2B5EF4-FFF2-40B4-BE49-F238E27FC236}">
                <a16:creationId xmlns:a16="http://schemas.microsoft.com/office/drawing/2014/main" id="{B08931D1-89B0-388B-6E7B-1862E7DD8E95}"/>
              </a:ext>
            </a:extLst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854" y="75"/>
            <a:ext cx="527" cy="51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xdr:twoCellAnchor>
    <xdr:from>
      <xdr:col>0</xdr:col>
      <xdr:colOff>215900</xdr:colOff>
      <xdr:row>36</xdr:row>
      <xdr:rowOff>19051</xdr:rowOff>
    </xdr:from>
    <xdr:to>
      <xdr:col>4</xdr:col>
      <xdr:colOff>339725</xdr:colOff>
      <xdr:row>38</xdr:row>
      <xdr:rowOff>34925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1992FE7-F131-4519-943F-C7E09002828F}"/>
            </a:ext>
          </a:extLst>
        </xdr:cNvPr>
        <xdr:cNvSpPr txBox="1"/>
      </xdr:nvSpPr>
      <xdr:spPr>
        <a:xfrm>
          <a:off x="215900" y="6686551"/>
          <a:ext cx="2251075" cy="3841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90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Empowering communities for a resilient, affordable and net-zero future.</a:t>
          </a:r>
        </a:p>
      </xdr:txBody>
    </xdr:sp>
    <xdr:clientData/>
  </xdr:twoCellAnchor>
  <xdr:twoCellAnchor>
    <xdr:from>
      <xdr:col>1</xdr:col>
      <xdr:colOff>22592</xdr:colOff>
      <xdr:row>29</xdr:row>
      <xdr:rowOff>49028</xdr:rowOff>
    </xdr:from>
    <xdr:to>
      <xdr:col>2</xdr:col>
      <xdr:colOff>281987</xdr:colOff>
      <xdr:row>29</xdr:row>
      <xdr:rowOff>99058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4232BE38-D5DE-408B-A3B2-F89F095CFDD5}"/>
            </a:ext>
          </a:extLst>
        </xdr:cNvPr>
        <xdr:cNvSpPr/>
      </xdr:nvSpPr>
      <xdr:spPr>
        <a:xfrm flipH="1" flipV="1">
          <a:off x="321042" y="5427478"/>
          <a:ext cx="868995" cy="50030"/>
        </a:xfrm>
        <a:prstGeom prst="rect">
          <a:avLst/>
        </a:prstGeom>
        <a:gradFill flip="none" rotWithShape="1">
          <a:gsLst>
            <a:gs pos="0">
              <a:srgbClr val="70BF43"/>
            </a:gs>
            <a:gs pos="71000">
              <a:srgbClr val="0095D5"/>
            </a:gs>
          </a:gsLst>
          <a:lin ang="2700000" scaled="0"/>
          <a:tileRect/>
        </a:gradFill>
        <a:ln w="12700" cap="flat" cmpd="sng" algn="ctr">
          <a:noFill/>
          <a:prstDash val="solid"/>
          <a:miter lim="800000"/>
        </a:ln>
        <a:effectLst/>
      </xdr:spPr>
      <xdr:txBody>
        <a:bodyPr wrap="square" rtlCol="0" anchor="ctr">
          <a:noAutofit/>
        </a:bodyPr>
        <a:lstStyle/>
        <a:p>
          <a:pPr marL="90170">
            <a:lnSpc>
              <a:spcPct val="115000"/>
            </a:lnSpc>
            <a:spcAft>
              <a:spcPts val="600"/>
            </a:spcAft>
          </a:pPr>
          <a:r>
            <a:rPr lang="en-US" sz="1000">
              <a:effectLst/>
              <a:latin typeface="Arial" panose="020B0604020202020204" pitchFamily="34" charset="0"/>
              <a:ea typeface="Arial" panose="020B0604020202020204" pitchFamily="34" charset="0"/>
            </a:rPr>
            <a:t>  </a:t>
          </a:r>
          <a:endParaRPr lang="en-AU" sz="1000">
            <a:effectLst/>
            <a:latin typeface="Arial" panose="020B0604020202020204" pitchFamily="34" charset="0"/>
            <a:ea typeface="Arial" panose="020B0604020202020204" pitchFamily="34" charset="0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9525</xdr:rowOff>
    </xdr:from>
    <xdr:to>
      <xdr:col>8</xdr:col>
      <xdr:colOff>360045</xdr:colOff>
      <xdr:row>25</xdr:row>
      <xdr:rowOff>139066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E7D8EA6F-4EC4-4076-922E-EF6BF4CABA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2155" b="23683"/>
        <a:stretch/>
      </xdr:blipFill>
      <xdr:spPr bwMode="auto">
        <a:xfrm>
          <a:off x="0" y="9525"/>
          <a:ext cx="4925695" cy="4733291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D44FC8-B6C8-40AD-B47D-82B818F82422}">
  <dimension ref="B27:H35"/>
  <sheetViews>
    <sheetView showGridLines="0" tabSelected="1" workbookViewId="0"/>
  </sheetViews>
  <sheetFormatPr defaultRowHeight="15" x14ac:dyDescent="0.25"/>
  <cols>
    <col min="1" max="1" width="4.28515625" customWidth="1"/>
  </cols>
  <sheetData>
    <row r="27" spans="2:8" x14ac:dyDescent="0.25">
      <c r="B27" s="139">
        <v>45260</v>
      </c>
      <c r="C27" s="139"/>
    </row>
    <row r="29" spans="2:8" ht="18" x14ac:dyDescent="0.25">
      <c r="B29" s="138" t="s">
        <v>374</v>
      </c>
    </row>
    <row r="31" spans="2:8" ht="14.45" customHeight="1" x14ac:dyDescent="0.25">
      <c r="B31" s="140" t="s">
        <v>375</v>
      </c>
      <c r="C31" s="140"/>
      <c r="D31" s="140"/>
      <c r="E31" s="140"/>
      <c r="F31" s="140"/>
      <c r="G31" s="140"/>
      <c r="H31" s="140"/>
    </row>
    <row r="32" spans="2:8" ht="14.45" customHeight="1" x14ac:dyDescent="0.25">
      <c r="B32" s="140"/>
      <c r="C32" s="140"/>
      <c r="D32" s="140"/>
      <c r="E32" s="140"/>
      <c r="F32" s="140"/>
      <c r="G32" s="140"/>
      <c r="H32" s="140"/>
    </row>
    <row r="33" spans="2:8" ht="14.45" customHeight="1" x14ac:dyDescent="0.25">
      <c r="B33" s="140"/>
      <c r="C33" s="140"/>
      <c r="D33" s="140"/>
      <c r="E33" s="140"/>
      <c r="F33" s="140"/>
      <c r="G33" s="140"/>
      <c r="H33" s="140"/>
    </row>
    <row r="34" spans="2:8" ht="14.45" customHeight="1" x14ac:dyDescent="0.25">
      <c r="B34" s="140"/>
      <c r="C34" s="140"/>
      <c r="D34" s="140"/>
      <c r="E34" s="140"/>
      <c r="F34" s="140"/>
      <c r="G34" s="140"/>
      <c r="H34" s="140"/>
    </row>
    <row r="35" spans="2:8" x14ac:dyDescent="0.25">
      <c r="B35" s="140"/>
      <c r="C35" s="140"/>
      <c r="D35" s="140"/>
      <c r="E35" s="140"/>
      <c r="F35" s="140"/>
      <c r="G35" s="140"/>
      <c r="H35" s="140"/>
    </row>
  </sheetData>
  <sheetProtection selectLockedCells="1"/>
  <mergeCells count="2">
    <mergeCell ref="B27:C27"/>
    <mergeCell ref="B31:H35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8B9E29-C466-4981-A0D4-914FB7A16A5B}">
  <sheetPr codeName="Sheet1"/>
  <dimension ref="A2:A8"/>
  <sheetViews>
    <sheetView showGridLines="0" workbookViewId="0"/>
  </sheetViews>
  <sheetFormatPr defaultRowHeight="15" x14ac:dyDescent="0.25"/>
  <cols>
    <col min="1" max="1" width="171.5703125" bestFit="1" customWidth="1"/>
  </cols>
  <sheetData>
    <row r="2" spans="1:1" ht="18.75" x14ac:dyDescent="0.3">
      <c r="A2" s="61" t="s">
        <v>236</v>
      </c>
    </row>
    <row r="3" spans="1:1" x14ac:dyDescent="0.25">
      <c r="A3" t="s">
        <v>370</v>
      </c>
    </row>
    <row r="4" spans="1:1" x14ac:dyDescent="0.25">
      <c r="A4" s="113" t="s">
        <v>371</v>
      </c>
    </row>
    <row r="5" spans="1:1" ht="30" x14ac:dyDescent="0.25">
      <c r="A5" s="126" t="s">
        <v>372</v>
      </c>
    </row>
    <row r="6" spans="1:1" x14ac:dyDescent="0.25">
      <c r="A6" s="113"/>
    </row>
    <row r="7" spans="1:1" x14ac:dyDescent="0.25">
      <c r="A7" s="113" t="s">
        <v>345</v>
      </c>
    </row>
    <row r="8" spans="1:1" ht="30" x14ac:dyDescent="0.25">
      <c r="A8" s="126" t="s">
        <v>373</v>
      </c>
    </row>
  </sheetData>
  <pageMargins left="0.7" right="0.7" top="0.75" bottom="0.75" header="0.3" footer="0.3"/>
  <pageSetup paperSize="9" orientation="portrait" horizontalDpi="300" verticalDpi="300" r:id="rId1"/>
  <headerFooter>
    <oddFooter>&amp;L&amp;1#&amp;"Calibri"&amp;8&amp;K000000For Official use only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979D17-5A0A-40B1-86CD-1AABB39583F1}">
  <sheetPr codeName="Sheet2">
    <tabColor rgb="FF92D050"/>
  </sheetPr>
  <dimension ref="B1:P58"/>
  <sheetViews>
    <sheetView showGridLines="0" workbookViewId="0"/>
  </sheetViews>
  <sheetFormatPr defaultRowHeight="15" x14ac:dyDescent="0.25"/>
  <cols>
    <col min="1" max="1" width="3" customWidth="1"/>
    <col min="2" max="2" width="31.85546875" customWidth="1"/>
    <col min="3" max="3" width="4.5703125" customWidth="1"/>
    <col min="4" max="5" width="12.5703125" customWidth="1"/>
    <col min="6" max="7" width="16.5703125" customWidth="1"/>
    <col min="8" max="8" width="25.42578125" customWidth="1"/>
    <col min="10" max="10" width="34" customWidth="1"/>
    <col min="11" max="11" width="5.140625" customWidth="1"/>
    <col min="12" max="13" width="12.5703125" customWidth="1"/>
    <col min="14" max="15" width="16.5703125" customWidth="1"/>
    <col min="16" max="16" width="30.5703125" bestFit="1" customWidth="1"/>
  </cols>
  <sheetData>
    <row r="1" spans="2:16" x14ac:dyDescent="0.25">
      <c r="B1" s="66" t="s">
        <v>333</v>
      </c>
      <c r="J1" s="66" t="s">
        <v>334</v>
      </c>
    </row>
    <row r="2" spans="2:16" x14ac:dyDescent="0.25">
      <c r="B2" s="93" t="s">
        <v>328</v>
      </c>
      <c r="C2" s="93"/>
      <c r="D2" s="93"/>
      <c r="E2" s="93"/>
      <c r="F2" s="93"/>
      <c r="G2" s="93"/>
      <c r="H2" s="84" t="s">
        <v>331</v>
      </c>
      <c r="J2" s="93" t="s">
        <v>328</v>
      </c>
      <c r="K2" s="93"/>
      <c r="L2" s="93"/>
      <c r="M2" s="93"/>
      <c r="N2" s="93"/>
      <c r="O2" s="93"/>
      <c r="P2" s="84" t="s">
        <v>331</v>
      </c>
    </row>
    <row r="3" spans="2:16" ht="51" x14ac:dyDescent="0.25">
      <c r="B3" s="94"/>
      <c r="C3" s="95"/>
      <c r="D3" s="96" t="s">
        <v>2</v>
      </c>
      <c r="E3" s="97" t="s">
        <v>3</v>
      </c>
      <c r="F3" s="98" t="s">
        <v>291</v>
      </c>
      <c r="G3" s="98" t="s">
        <v>292</v>
      </c>
      <c r="J3" s="94"/>
      <c r="K3" s="95"/>
      <c r="L3" s="96" t="s">
        <v>2</v>
      </c>
      <c r="M3" s="97" t="s">
        <v>3</v>
      </c>
      <c r="N3" s="98" t="s">
        <v>291</v>
      </c>
      <c r="O3" s="98" t="s">
        <v>292</v>
      </c>
      <c r="P3" s="112"/>
    </row>
    <row r="4" spans="2:16" x14ac:dyDescent="0.25">
      <c r="B4" s="99" t="s">
        <v>293</v>
      </c>
      <c r="C4" s="100"/>
      <c r="D4" s="101">
        <f>-'Correction of 19-24 Reclassif''n'!I48</f>
        <v>-212.56494074617387</v>
      </c>
      <c r="E4" s="102">
        <f>-'Correction of 19-24 Reclassif''n'!I56</f>
        <v>-145.65872040755519</v>
      </c>
      <c r="F4" s="103">
        <f>'Correction of 19-24 Reclassif''n'!D49</f>
        <v>29.308534473895413</v>
      </c>
      <c r="G4" s="103">
        <f>'Correction of 19-24 Reclassif''n'!D57</f>
        <v>30.413012268683062</v>
      </c>
      <c r="H4" s="112" t="s">
        <v>330</v>
      </c>
      <c r="J4" s="99" t="s">
        <v>314</v>
      </c>
      <c r="K4" s="100"/>
      <c r="L4" s="101">
        <f>'New Reclassifications'!W23</f>
        <v>2.4641823613976221</v>
      </c>
      <c r="M4" s="102">
        <f>'New Reclassifications'!AE23</f>
        <v>-0.45489585732532345</v>
      </c>
      <c r="N4" s="103" t="str">
        <f>'New Reclassifications'!X23</f>
        <v>n/a</v>
      </c>
      <c r="O4" s="103" t="str">
        <f>'New Reclassifications'!AF23</f>
        <v>n/a</v>
      </c>
      <c r="P4" s="112" t="s">
        <v>344</v>
      </c>
    </row>
    <row r="5" spans="2:16" x14ac:dyDescent="0.25">
      <c r="B5" s="99" t="s">
        <v>33</v>
      </c>
      <c r="C5" s="100"/>
      <c r="D5" s="101"/>
      <c r="E5" s="104"/>
      <c r="F5" s="105"/>
      <c r="G5" s="105"/>
      <c r="J5" s="99" t="s">
        <v>315</v>
      </c>
      <c r="K5" s="100"/>
      <c r="L5" s="101">
        <f>-'New Reclassifications'!W28</f>
        <v>-1.8253997881955473</v>
      </c>
      <c r="M5" s="104">
        <f>-'New Reclassifications'!AE28</f>
        <v>-0.9033061094332232</v>
      </c>
      <c r="N5" s="105">
        <f>'New Reclassifications'!X28</f>
        <v>39.343713992192775</v>
      </c>
      <c r="O5" s="105">
        <f>'New Reclassifications'!AF28</f>
        <v>24.58706470743855</v>
      </c>
      <c r="P5" s="112" t="s">
        <v>332</v>
      </c>
    </row>
    <row r="6" spans="2:16" x14ac:dyDescent="0.25">
      <c r="B6" s="99" t="s">
        <v>294</v>
      </c>
      <c r="C6" s="100"/>
      <c r="D6" s="101"/>
      <c r="E6" s="104"/>
      <c r="F6" s="105"/>
      <c r="G6" s="105"/>
      <c r="J6" s="99" t="s">
        <v>316</v>
      </c>
      <c r="K6" s="100"/>
      <c r="L6" s="101"/>
      <c r="M6" s="104"/>
      <c r="N6" s="105"/>
      <c r="O6" s="105"/>
      <c r="P6" s="112"/>
    </row>
    <row r="7" spans="2:16" x14ac:dyDescent="0.25">
      <c r="B7" s="99" t="s">
        <v>295</v>
      </c>
      <c r="C7" s="100"/>
      <c r="D7" s="101">
        <f>-'New Reclassifications'!S22</f>
        <v>-4.4096738036625851</v>
      </c>
      <c r="E7" s="104">
        <f>-'New Reclassifications'!AA22</f>
        <v>-4.9731901582768003</v>
      </c>
      <c r="F7" s="105">
        <f>'New Reclassifications'!T22</f>
        <v>29.777270917723303</v>
      </c>
      <c r="G7" s="105">
        <f>'New Reclassifications'!AB22</f>
        <v>26.243578699074355</v>
      </c>
      <c r="H7" s="112" t="s">
        <v>344</v>
      </c>
      <c r="J7" s="99" t="s">
        <v>317</v>
      </c>
      <c r="K7" s="100"/>
      <c r="L7" s="101"/>
      <c r="M7" s="104"/>
      <c r="N7" s="105"/>
      <c r="O7" s="105"/>
      <c r="P7" s="112"/>
    </row>
    <row r="8" spans="2:16" x14ac:dyDescent="0.25">
      <c r="B8" s="99" t="s">
        <v>296</v>
      </c>
      <c r="C8" s="100"/>
      <c r="D8" s="101"/>
      <c r="E8" s="104"/>
      <c r="F8" s="105"/>
      <c r="G8" s="105"/>
      <c r="J8" s="99" t="s">
        <v>318</v>
      </c>
      <c r="K8" s="100"/>
      <c r="L8" s="101"/>
      <c r="M8" s="104"/>
      <c r="N8" s="105"/>
      <c r="O8" s="105"/>
      <c r="P8" s="112"/>
    </row>
    <row r="9" spans="2:16" x14ac:dyDescent="0.25">
      <c r="B9" s="99" t="s">
        <v>297</v>
      </c>
      <c r="C9" s="100"/>
      <c r="D9" s="101"/>
      <c r="E9" s="104"/>
      <c r="F9" s="105"/>
      <c r="G9" s="105"/>
      <c r="J9" s="99" t="s">
        <v>319</v>
      </c>
      <c r="K9" s="100"/>
      <c r="L9" s="101">
        <f>-'New Reclassifications'!W27</f>
        <v>-17.82364222939831</v>
      </c>
      <c r="M9" s="104">
        <f>-'New Reclassifications'!AE27</f>
        <v>-11.519333560400607</v>
      </c>
      <c r="N9" s="105">
        <f>'New Reclassifications'!X27</f>
        <v>29.934528452415613</v>
      </c>
      <c r="O9" s="105">
        <f>'New Reclassifications'!AF27</f>
        <v>26.773416713461877</v>
      </c>
      <c r="P9" s="112" t="s">
        <v>332</v>
      </c>
    </row>
    <row r="10" spans="2:16" x14ac:dyDescent="0.25">
      <c r="B10" s="99" t="s">
        <v>298</v>
      </c>
      <c r="C10" s="100"/>
      <c r="D10" s="101"/>
      <c r="E10" s="104"/>
      <c r="F10" s="105"/>
      <c r="G10" s="105"/>
      <c r="J10" s="99" t="s">
        <v>320</v>
      </c>
      <c r="K10" s="100"/>
      <c r="L10" s="101">
        <f>'New Reclassifications'!W22</f>
        <v>24.058715821256442</v>
      </c>
      <c r="M10" s="104">
        <f>'New Reclassifications'!AE22</f>
        <v>17.395829828110632</v>
      </c>
      <c r="N10" s="105">
        <f>'New Reclassifications'!X22</f>
        <v>29.557073953261945</v>
      </c>
      <c r="O10" s="105">
        <f>'New Reclassifications'!AF22</f>
        <v>26.163203564450175</v>
      </c>
      <c r="P10" s="112" t="s">
        <v>344</v>
      </c>
    </row>
    <row r="11" spans="2:16" x14ac:dyDescent="0.25">
      <c r="B11" s="99" t="s">
        <v>299</v>
      </c>
      <c r="C11" s="100"/>
      <c r="D11" s="101"/>
      <c r="E11" s="104"/>
      <c r="F11" s="105"/>
      <c r="G11" s="105"/>
      <c r="J11" s="99" t="s">
        <v>22</v>
      </c>
      <c r="K11" s="100"/>
      <c r="L11" s="101">
        <f>-'New Reclassifications'!W29</f>
        <v>-1.7085664798258204</v>
      </c>
      <c r="M11" s="104">
        <f>-'New Reclassifications'!AE29</f>
        <v>-1.461315227017473</v>
      </c>
      <c r="N11" s="105">
        <f>'New Reclassifications'!X29</f>
        <v>8.0902874844490533</v>
      </c>
      <c r="O11" s="105">
        <f>'New Reclassifications'!AF29</f>
        <v>8.4400882905897046</v>
      </c>
      <c r="P11" s="112" t="s">
        <v>332</v>
      </c>
    </row>
    <row r="12" spans="2:16" x14ac:dyDescent="0.25">
      <c r="B12" s="99" t="s">
        <v>300</v>
      </c>
      <c r="C12" s="100"/>
      <c r="D12" s="101"/>
      <c r="E12" s="104"/>
      <c r="F12" s="105"/>
      <c r="G12" s="105"/>
      <c r="J12" s="99" t="s">
        <v>321</v>
      </c>
      <c r="K12" s="100"/>
      <c r="L12" s="101">
        <f>'Correction of 19-24 Reclassif''n'!I49</f>
        <v>0.50669930171486877</v>
      </c>
      <c r="M12" s="104">
        <f>'Correction of 19-24 Reclassif''n'!I57</f>
        <v>0.25260365502630056</v>
      </c>
      <c r="N12" s="105">
        <f>'Correction of 19-24 Reclassif''n'!J49</f>
        <v>37.857903387539956</v>
      </c>
      <c r="O12" s="105">
        <f>'Correction of 19-24 Reclassif''n'!J57</f>
        <v>30.413046225972209</v>
      </c>
      <c r="P12" s="112" t="s">
        <v>330</v>
      </c>
    </row>
    <row r="13" spans="2:16" x14ac:dyDescent="0.25">
      <c r="B13" s="99" t="s">
        <v>301</v>
      </c>
      <c r="C13" s="100"/>
      <c r="D13" s="101"/>
      <c r="E13" s="104"/>
      <c r="F13" s="105"/>
      <c r="G13" s="105"/>
      <c r="J13" s="99" t="s">
        <v>322</v>
      </c>
      <c r="K13" s="100"/>
      <c r="L13" s="101">
        <f>'Correction of 19-24 Reclassif''n'!I50</f>
        <v>7.6382674773796584</v>
      </c>
      <c r="M13" s="104">
        <f>'Correction of 19-24 Reclassif''n'!I58</f>
        <v>2.9865720450520756</v>
      </c>
      <c r="N13" s="105">
        <f>'Correction of 19-24 Reclassif''n'!J50</f>
        <v>37.30440699113371</v>
      </c>
      <c r="O13" s="105">
        <f>'Correction of 19-24 Reclassif''n'!J58</f>
        <v>31.384212751611713</v>
      </c>
      <c r="P13" s="112" t="s">
        <v>330</v>
      </c>
    </row>
    <row r="14" spans="2:16" x14ac:dyDescent="0.25">
      <c r="B14" s="99" t="s">
        <v>31</v>
      </c>
      <c r="C14" s="100"/>
      <c r="D14" s="101"/>
      <c r="E14" s="104"/>
      <c r="F14" s="105"/>
      <c r="G14" s="105"/>
      <c r="J14" s="99" t="s">
        <v>323</v>
      </c>
      <c r="K14" s="100"/>
      <c r="L14" s="101">
        <f>'Correction of 19-24 Reclassif''n'!I51</f>
        <v>6.0446569786976694</v>
      </c>
      <c r="M14" s="104">
        <f>'Correction of 19-24 Reclassif''n'!I59</f>
        <v>3.2425631083012463</v>
      </c>
      <c r="N14" s="105">
        <f>'Correction of 19-24 Reclassif''n'!J51</f>
        <v>25.680078937914164</v>
      </c>
      <c r="O14" s="105">
        <f>'Correction of 19-24 Reclassif''n'!J59</f>
        <v>29.773979931805222</v>
      </c>
      <c r="P14" s="112" t="s">
        <v>330</v>
      </c>
    </row>
    <row r="15" spans="2:16" x14ac:dyDescent="0.25">
      <c r="B15" s="99" t="s">
        <v>21</v>
      </c>
      <c r="C15" s="100"/>
      <c r="D15" s="101">
        <f>'New Reclassifications'!S27</f>
        <v>1.7085664798258204</v>
      </c>
      <c r="E15" s="104">
        <f>'New Reclassifications'!AA27</f>
        <v>1.461315227017473</v>
      </c>
      <c r="F15" s="105">
        <f>'New Reclassifications'!T27</f>
        <v>8.0902874844490533</v>
      </c>
      <c r="G15" s="105">
        <f>'New Reclassifications'!AB27</f>
        <v>8.4400882905897046</v>
      </c>
      <c r="H15" s="112" t="s">
        <v>332</v>
      </c>
      <c r="J15" s="99" t="s">
        <v>324</v>
      </c>
      <c r="K15" s="100"/>
      <c r="L15" s="101">
        <f>'Correction of 19-24 Reclassif''n'!I52</f>
        <v>198.37531698838168</v>
      </c>
      <c r="M15" s="104">
        <f>'Correction of 19-24 Reclassif''n'!I60</f>
        <v>139.17698159917558</v>
      </c>
      <c r="N15" s="105">
        <f>'Correction of 19-24 Reclassif''n'!J52</f>
        <v>28.459989000448203</v>
      </c>
      <c r="O15" s="105">
        <f>'Correction of 19-24 Reclassif''n'!J60</f>
        <v>30.393148363056099</v>
      </c>
      <c r="P15" s="112" t="s">
        <v>330</v>
      </c>
    </row>
    <row r="16" spans="2:16" x14ac:dyDescent="0.25">
      <c r="B16" s="99" t="s">
        <v>302</v>
      </c>
      <c r="C16" s="100"/>
      <c r="D16" s="101">
        <f>-'New Reclassifications'!S23</f>
        <v>-2.4641823613976221</v>
      </c>
      <c r="E16" s="104">
        <f>-'New Reclassifications'!AA23</f>
        <v>0.45489585732532345</v>
      </c>
      <c r="F16" s="105" t="str">
        <f>'New Reclassifications'!T23</f>
        <v>n/a</v>
      </c>
      <c r="G16" s="105" t="str">
        <f>'New Reclassifications'!AB23</f>
        <v>n/a</v>
      </c>
      <c r="H16" s="112" t="s">
        <v>344</v>
      </c>
      <c r="J16" s="99" t="s">
        <v>34</v>
      </c>
      <c r="K16" s="100"/>
      <c r="L16" s="101"/>
      <c r="M16" s="104"/>
      <c r="N16" s="105"/>
      <c r="O16" s="105"/>
    </row>
    <row r="17" spans="2:15" x14ac:dyDescent="0.25">
      <c r="B17" s="99" t="s">
        <v>303</v>
      </c>
      <c r="C17" s="100"/>
      <c r="D17" s="101"/>
      <c r="E17" s="104"/>
      <c r="F17" s="105"/>
      <c r="G17" s="105"/>
      <c r="J17" s="99" t="s">
        <v>325</v>
      </c>
      <c r="K17" s="100"/>
      <c r="L17" s="101"/>
      <c r="M17" s="104"/>
      <c r="N17" s="105"/>
      <c r="O17" s="105"/>
    </row>
    <row r="18" spans="2:15" x14ac:dyDescent="0.25">
      <c r="B18" s="99" t="s">
        <v>304</v>
      </c>
      <c r="C18" s="100"/>
      <c r="D18" s="106"/>
      <c r="E18" s="107"/>
      <c r="F18" s="105"/>
      <c r="G18" s="105"/>
      <c r="J18" s="99" t="s">
        <v>326</v>
      </c>
      <c r="K18" s="100"/>
      <c r="L18" s="101"/>
      <c r="M18" s="104"/>
      <c r="N18" s="105"/>
      <c r="O18" s="105"/>
    </row>
    <row r="19" spans="2:15" x14ac:dyDescent="0.25">
      <c r="B19" s="99" t="s">
        <v>305</v>
      </c>
      <c r="C19" s="100"/>
      <c r="D19" s="101"/>
      <c r="E19" s="104"/>
      <c r="F19" s="105"/>
      <c r="G19" s="105"/>
      <c r="J19" s="99" t="s">
        <v>32</v>
      </c>
      <c r="K19" s="100"/>
      <c r="L19" s="101"/>
      <c r="M19" s="104"/>
      <c r="N19" s="105"/>
      <c r="O19" s="105"/>
    </row>
    <row r="20" spans="2:15" x14ac:dyDescent="0.25">
      <c r="B20" s="99" t="s">
        <v>306</v>
      </c>
      <c r="C20" s="100"/>
      <c r="D20" s="101"/>
      <c r="E20" s="104"/>
      <c r="F20" s="105"/>
      <c r="G20" s="105"/>
      <c r="J20" s="99" t="s">
        <v>306</v>
      </c>
      <c r="K20" s="100"/>
      <c r="L20" s="101"/>
      <c r="M20" s="104"/>
      <c r="N20" s="105"/>
      <c r="O20" s="105"/>
    </row>
    <row r="21" spans="2:15" x14ac:dyDescent="0.25">
      <c r="B21" s="99" t="s">
        <v>307</v>
      </c>
      <c r="C21" s="100"/>
      <c r="D21" s="101"/>
      <c r="E21" s="104"/>
      <c r="F21" s="105"/>
      <c r="G21" s="105"/>
      <c r="J21" s="99" t="s">
        <v>303</v>
      </c>
      <c r="K21" s="100"/>
      <c r="L21" s="101"/>
      <c r="M21" s="104"/>
      <c r="N21" s="105"/>
      <c r="O21" s="105"/>
    </row>
    <row r="22" spans="2:15" x14ac:dyDescent="0.25">
      <c r="B22" s="99" t="s">
        <v>308</v>
      </c>
      <c r="C22" s="100"/>
      <c r="D22" s="101"/>
      <c r="E22" s="104"/>
      <c r="F22" s="105"/>
      <c r="G22" s="105"/>
      <c r="J22" s="99" t="s">
        <v>307</v>
      </c>
      <c r="K22" s="100"/>
      <c r="L22" s="101"/>
      <c r="M22" s="104"/>
      <c r="N22" s="105"/>
      <c r="O22" s="105"/>
    </row>
    <row r="23" spans="2:15" x14ac:dyDescent="0.25">
      <c r="B23" s="99" t="s">
        <v>376</v>
      </c>
      <c r="C23" s="100"/>
      <c r="D23" s="101"/>
      <c r="E23" s="104"/>
      <c r="F23" s="105"/>
      <c r="G23" s="105"/>
      <c r="J23" s="99" t="s">
        <v>304</v>
      </c>
      <c r="K23" s="100"/>
      <c r="L23" s="106"/>
      <c r="M23" s="107"/>
      <c r="N23" s="105"/>
      <c r="O23" s="105"/>
    </row>
    <row r="24" spans="2:15" x14ac:dyDescent="0.25">
      <c r="B24" s="99" t="s">
        <v>379</v>
      </c>
      <c r="C24" s="100"/>
      <c r="D24" s="101"/>
      <c r="E24" s="104"/>
      <c r="F24" s="105"/>
      <c r="G24" s="105"/>
      <c r="J24" s="99" t="s">
        <v>305</v>
      </c>
      <c r="K24" s="100"/>
      <c r="L24" s="101"/>
      <c r="M24" s="104"/>
      <c r="N24" s="105"/>
      <c r="O24" s="105"/>
    </row>
    <row r="25" spans="2:15" x14ac:dyDescent="0.25">
      <c r="B25" s="99" t="s">
        <v>380</v>
      </c>
      <c r="C25" s="100"/>
      <c r="D25" s="101"/>
      <c r="E25" s="104"/>
      <c r="F25" s="105"/>
      <c r="G25" s="105"/>
      <c r="J25" s="99" t="s">
        <v>327</v>
      </c>
      <c r="K25" s="100"/>
      <c r="L25" s="101"/>
      <c r="M25" s="104"/>
      <c r="N25" s="105"/>
      <c r="O25" s="105"/>
    </row>
    <row r="26" spans="2:15" x14ac:dyDescent="0.25">
      <c r="B26" s="99" t="s">
        <v>378</v>
      </c>
      <c r="C26" s="100"/>
      <c r="D26" s="101"/>
      <c r="E26" s="104"/>
      <c r="F26" s="105"/>
      <c r="G26" s="105"/>
      <c r="J26" s="99" t="s">
        <v>308</v>
      </c>
      <c r="K26" s="100"/>
      <c r="L26" s="101"/>
      <c r="M26" s="104"/>
      <c r="N26" s="105"/>
      <c r="O26" s="105"/>
    </row>
    <row r="27" spans="2:15" x14ac:dyDescent="0.25">
      <c r="B27" s="99"/>
      <c r="C27" s="100"/>
      <c r="D27" s="101"/>
      <c r="E27" s="104"/>
      <c r="F27" s="105"/>
      <c r="G27" s="105"/>
      <c r="J27" s="99" t="s">
        <v>376</v>
      </c>
      <c r="K27" s="100"/>
      <c r="L27" s="101"/>
      <c r="M27" s="104"/>
      <c r="N27" s="105"/>
      <c r="O27" s="105"/>
    </row>
    <row r="28" spans="2:15" x14ac:dyDescent="0.25">
      <c r="B28" s="99"/>
      <c r="C28" s="100"/>
      <c r="D28" s="101"/>
      <c r="E28" s="104"/>
      <c r="F28" s="105"/>
      <c r="G28" s="105"/>
      <c r="J28" s="99" t="s">
        <v>377</v>
      </c>
      <c r="K28" s="100"/>
      <c r="L28" s="101"/>
      <c r="M28" s="104"/>
      <c r="N28" s="105"/>
      <c r="O28" s="105"/>
    </row>
    <row r="29" spans="2:15" x14ac:dyDescent="0.25">
      <c r="B29" s="99"/>
      <c r="C29" s="100"/>
      <c r="D29" s="101"/>
      <c r="E29" s="104"/>
      <c r="F29" s="105"/>
      <c r="G29" s="105"/>
      <c r="J29" s="99" t="s">
        <v>378</v>
      </c>
      <c r="K29" s="100"/>
      <c r="L29" s="101"/>
      <c r="M29" s="104"/>
      <c r="N29" s="105"/>
      <c r="O29" s="105"/>
    </row>
    <row r="30" spans="2:15" x14ac:dyDescent="0.25">
      <c r="B30" s="99"/>
      <c r="C30" s="100"/>
      <c r="D30" s="101"/>
      <c r="E30" s="104"/>
      <c r="F30" s="105"/>
      <c r="G30" s="105"/>
      <c r="J30" s="99"/>
      <c r="K30" s="100"/>
      <c r="L30" s="101"/>
      <c r="M30" s="104"/>
      <c r="N30" s="105"/>
      <c r="O30" s="105"/>
    </row>
    <row r="31" spans="2:15" x14ac:dyDescent="0.25">
      <c r="B31" s="99"/>
      <c r="C31" s="100"/>
      <c r="D31" s="101"/>
      <c r="E31" s="104"/>
      <c r="F31" s="105"/>
      <c r="G31" s="105"/>
      <c r="J31" s="99"/>
      <c r="K31" s="100"/>
      <c r="L31" s="101"/>
      <c r="M31" s="104"/>
      <c r="N31" s="105"/>
      <c r="O31" s="105"/>
    </row>
    <row r="32" spans="2:15" x14ac:dyDescent="0.25">
      <c r="B32" s="99"/>
      <c r="C32" s="100"/>
      <c r="D32" s="101"/>
      <c r="E32" s="104"/>
      <c r="F32" s="105"/>
      <c r="G32" s="105"/>
      <c r="J32" s="99"/>
      <c r="K32" s="100"/>
      <c r="L32" s="101"/>
      <c r="M32" s="104"/>
      <c r="N32" s="105"/>
      <c r="O32" s="105"/>
    </row>
    <row r="33" spans="2:15" x14ac:dyDescent="0.25">
      <c r="B33" s="99"/>
      <c r="C33" s="100"/>
      <c r="D33" s="101"/>
      <c r="E33" s="104"/>
      <c r="F33" s="105"/>
      <c r="G33" s="105"/>
      <c r="J33" s="99"/>
      <c r="K33" s="100"/>
      <c r="L33" s="101"/>
      <c r="M33" s="104"/>
      <c r="N33" s="105"/>
      <c r="O33" s="105"/>
    </row>
    <row r="34" spans="2:15" x14ac:dyDescent="0.25">
      <c r="B34" s="99"/>
      <c r="C34" s="100"/>
      <c r="D34" s="101"/>
      <c r="E34" s="104"/>
      <c r="F34" s="105"/>
      <c r="G34" s="105"/>
      <c r="J34" s="99"/>
      <c r="K34" s="100"/>
      <c r="L34" s="101"/>
      <c r="M34" s="104"/>
      <c r="N34" s="105"/>
      <c r="O34" s="105"/>
    </row>
    <row r="35" spans="2:15" x14ac:dyDescent="0.25">
      <c r="B35" s="99"/>
      <c r="C35" s="100"/>
      <c r="D35" s="101"/>
      <c r="E35" s="104"/>
      <c r="F35" s="105"/>
      <c r="G35" s="105"/>
      <c r="J35" s="99"/>
      <c r="K35" s="100"/>
      <c r="L35" s="101"/>
      <c r="M35" s="104"/>
      <c r="N35" s="105"/>
      <c r="O35" s="105"/>
    </row>
    <row r="36" spans="2:15" x14ac:dyDescent="0.25">
      <c r="B36" s="99"/>
      <c r="C36" s="100"/>
      <c r="D36" s="101"/>
      <c r="E36" s="104"/>
      <c r="F36" s="105"/>
      <c r="G36" s="105"/>
      <c r="J36" s="99"/>
      <c r="K36" s="100"/>
      <c r="L36" s="101"/>
      <c r="M36" s="104"/>
      <c r="N36" s="105"/>
      <c r="O36" s="105"/>
    </row>
    <row r="37" spans="2:15" x14ac:dyDescent="0.25">
      <c r="B37" s="99"/>
      <c r="C37" s="100"/>
      <c r="D37" s="101"/>
      <c r="E37" s="104"/>
      <c r="F37" s="105"/>
      <c r="G37" s="105"/>
      <c r="J37" s="99"/>
      <c r="K37" s="100"/>
      <c r="L37" s="101"/>
      <c r="M37" s="104"/>
      <c r="N37" s="105"/>
      <c r="O37" s="105"/>
    </row>
    <row r="38" spans="2:15" x14ac:dyDescent="0.25">
      <c r="B38" s="99"/>
      <c r="C38" s="100"/>
      <c r="D38" s="101"/>
      <c r="E38" s="104"/>
      <c r="F38" s="105"/>
      <c r="G38" s="105"/>
      <c r="J38" s="99"/>
      <c r="K38" s="100"/>
      <c r="L38" s="101"/>
      <c r="M38" s="104"/>
      <c r="N38" s="105"/>
      <c r="O38" s="105"/>
    </row>
    <row r="39" spans="2:15" x14ac:dyDescent="0.25">
      <c r="B39" s="99"/>
      <c r="C39" s="100"/>
      <c r="D39" s="101"/>
      <c r="E39" s="104"/>
      <c r="F39" s="105"/>
      <c r="G39" s="105"/>
      <c r="J39" s="99"/>
      <c r="K39" s="100"/>
      <c r="L39" s="101"/>
      <c r="M39" s="104"/>
      <c r="N39" s="105"/>
      <c r="O39" s="105"/>
    </row>
    <row r="40" spans="2:15" x14ac:dyDescent="0.25">
      <c r="B40" s="99"/>
      <c r="C40" s="100"/>
      <c r="D40" s="101"/>
      <c r="E40" s="104"/>
      <c r="F40" s="105"/>
      <c r="G40" s="105"/>
      <c r="J40" s="99"/>
      <c r="K40" s="100"/>
      <c r="L40" s="101"/>
      <c r="M40" s="104"/>
      <c r="N40" s="105"/>
      <c r="O40" s="105"/>
    </row>
    <row r="41" spans="2:15" x14ac:dyDescent="0.25">
      <c r="B41" s="99"/>
      <c r="C41" s="100"/>
      <c r="D41" s="101"/>
      <c r="E41" s="104"/>
      <c r="F41" s="105"/>
      <c r="G41" s="105"/>
      <c r="J41" s="99"/>
      <c r="K41" s="100"/>
      <c r="L41" s="101"/>
      <c r="M41" s="104"/>
      <c r="N41" s="105"/>
      <c r="O41" s="105"/>
    </row>
    <row r="42" spans="2:15" x14ac:dyDescent="0.25">
      <c r="B42" s="99"/>
      <c r="C42" s="100"/>
      <c r="D42" s="101"/>
      <c r="E42" s="104"/>
      <c r="F42" s="105"/>
      <c r="G42" s="105"/>
      <c r="J42" s="99"/>
      <c r="K42" s="100"/>
      <c r="L42" s="101"/>
      <c r="M42" s="104"/>
      <c r="N42" s="105"/>
      <c r="O42" s="105"/>
    </row>
    <row r="43" spans="2:15" x14ac:dyDescent="0.25">
      <c r="B43" s="99"/>
      <c r="C43" s="100"/>
      <c r="D43" s="101"/>
      <c r="E43" s="104"/>
      <c r="F43" s="105"/>
      <c r="G43" s="105"/>
      <c r="J43" s="99"/>
      <c r="K43" s="100"/>
      <c r="L43" s="101"/>
      <c r="M43" s="104"/>
      <c r="N43" s="105"/>
      <c r="O43" s="105"/>
    </row>
    <row r="44" spans="2:15" x14ac:dyDescent="0.25">
      <c r="B44" s="99"/>
      <c r="C44" s="100"/>
      <c r="D44" s="101"/>
      <c r="E44" s="104"/>
      <c r="F44" s="105"/>
      <c r="G44" s="105"/>
      <c r="J44" s="99"/>
      <c r="K44" s="100"/>
      <c r="L44" s="101"/>
      <c r="M44" s="104"/>
      <c r="N44" s="105"/>
      <c r="O44" s="105"/>
    </row>
    <row r="45" spans="2:15" x14ac:dyDescent="0.25">
      <c r="B45" s="99"/>
      <c r="C45" s="100"/>
      <c r="D45" s="101"/>
      <c r="E45" s="104"/>
      <c r="F45" s="105"/>
      <c r="G45" s="105"/>
      <c r="J45" s="99"/>
      <c r="K45" s="100"/>
      <c r="L45" s="101"/>
      <c r="M45" s="104"/>
      <c r="N45" s="105"/>
      <c r="O45" s="105"/>
    </row>
    <row r="46" spans="2:15" x14ac:dyDescent="0.25">
      <c r="B46" s="99"/>
      <c r="C46" s="100"/>
      <c r="D46" s="101"/>
      <c r="E46" s="104"/>
      <c r="F46" s="105"/>
      <c r="G46" s="105"/>
      <c r="J46" s="99"/>
      <c r="K46" s="100"/>
      <c r="L46" s="101"/>
      <c r="M46" s="104"/>
      <c r="N46" s="105"/>
      <c r="O46" s="105"/>
    </row>
    <row r="47" spans="2:15" x14ac:dyDescent="0.25">
      <c r="B47" s="99"/>
      <c r="C47" s="100"/>
      <c r="D47" s="101"/>
      <c r="E47" s="104"/>
      <c r="F47" s="105"/>
      <c r="G47" s="105"/>
      <c r="J47" s="99"/>
      <c r="K47" s="100"/>
      <c r="L47" s="101"/>
      <c r="M47" s="104"/>
      <c r="N47" s="105"/>
      <c r="O47" s="105"/>
    </row>
    <row r="48" spans="2:15" x14ac:dyDescent="0.25">
      <c r="B48" s="99"/>
      <c r="C48" s="100"/>
      <c r="D48" s="101"/>
      <c r="E48" s="104"/>
      <c r="F48" s="105"/>
      <c r="G48" s="105"/>
      <c r="J48" s="99"/>
      <c r="K48" s="100"/>
      <c r="L48" s="101"/>
      <c r="M48" s="104"/>
      <c r="N48" s="105"/>
      <c r="O48" s="105"/>
    </row>
    <row r="49" spans="2:15" x14ac:dyDescent="0.25">
      <c r="B49" s="99"/>
      <c r="C49" s="100"/>
      <c r="D49" s="101"/>
      <c r="E49" s="104"/>
      <c r="F49" s="105"/>
      <c r="G49" s="105"/>
      <c r="J49" s="99"/>
      <c r="K49" s="100"/>
      <c r="L49" s="101"/>
      <c r="M49" s="104"/>
      <c r="N49" s="105"/>
      <c r="O49" s="105"/>
    </row>
    <row r="50" spans="2:15" x14ac:dyDescent="0.25">
      <c r="B50" s="99" t="s">
        <v>309</v>
      </c>
      <c r="C50" s="100"/>
      <c r="D50" s="101"/>
      <c r="E50" s="104"/>
      <c r="F50" s="105"/>
      <c r="G50" s="105"/>
      <c r="J50" s="99" t="s">
        <v>309</v>
      </c>
      <c r="K50" s="100"/>
      <c r="L50" s="101"/>
      <c r="M50" s="104"/>
      <c r="N50" s="105"/>
      <c r="O50" s="105"/>
    </row>
    <row r="51" spans="2:15" x14ac:dyDescent="0.25">
      <c r="B51" s="99" t="s">
        <v>310</v>
      </c>
      <c r="C51" s="100"/>
      <c r="D51" s="101"/>
      <c r="E51" s="104"/>
      <c r="F51" s="105"/>
      <c r="G51" s="105"/>
      <c r="J51" s="99" t="s">
        <v>310</v>
      </c>
      <c r="K51" s="100"/>
      <c r="L51" s="101"/>
      <c r="M51" s="104"/>
      <c r="N51" s="105"/>
      <c r="O51" s="105"/>
    </row>
    <row r="52" spans="2:15" x14ac:dyDescent="0.25">
      <c r="B52" s="99" t="s">
        <v>311</v>
      </c>
      <c r="C52" s="100"/>
      <c r="D52" s="101"/>
      <c r="E52" s="104"/>
      <c r="F52" s="105"/>
      <c r="G52" s="105"/>
      <c r="J52" s="99" t="s">
        <v>311</v>
      </c>
      <c r="K52" s="100"/>
      <c r="L52" s="101"/>
      <c r="M52" s="104"/>
      <c r="N52" s="105"/>
      <c r="O52" s="105"/>
    </row>
    <row r="53" spans="2:15" x14ac:dyDescent="0.25">
      <c r="B53" s="99" t="s">
        <v>312</v>
      </c>
      <c r="C53" s="100"/>
      <c r="D53" s="101"/>
      <c r="E53" s="104"/>
      <c r="F53" s="105"/>
      <c r="G53" s="105"/>
      <c r="J53" s="99" t="s">
        <v>312</v>
      </c>
      <c r="K53" s="100"/>
      <c r="L53" s="101"/>
      <c r="M53" s="104"/>
      <c r="N53" s="105"/>
      <c r="O53" s="105"/>
    </row>
    <row r="54" spans="2:15" x14ac:dyDescent="0.25">
      <c r="B54" s="99" t="s">
        <v>313</v>
      </c>
      <c r="C54" s="100"/>
      <c r="D54" s="108">
        <f>SUM(D4:D53)</f>
        <v>-217.73023043140827</v>
      </c>
      <c r="E54" s="108">
        <f>SUM(E4:E53)</f>
        <v>-148.7156994814892</v>
      </c>
      <c r="F54" s="109"/>
      <c r="G54" s="109"/>
      <c r="J54" s="99" t="s">
        <v>313</v>
      </c>
      <c r="K54" s="100"/>
      <c r="L54" s="108">
        <f>SUM(L4:L53)</f>
        <v>217.73023043140827</v>
      </c>
      <c r="M54" s="108">
        <f>SUM(M4:M53)</f>
        <v>148.7156994814892</v>
      </c>
      <c r="N54" s="109"/>
      <c r="O54" s="109"/>
    </row>
    <row r="56" spans="2:15" x14ac:dyDescent="0.25">
      <c r="B56" s="114" t="s">
        <v>78</v>
      </c>
      <c r="D56" s="115">
        <f>('New Reclassifications'!S26-'New Reclassifications'!S21-'Correction of 19-24 Reclassif''n'!C48)-D54</f>
        <v>0</v>
      </c>
      <c r="E56" s="115">
        <f>('New Reclassifications'!AA26-'New Reclassifications'!AA21-'Correction of 19-24 Reclassif''n'!C56)-E54</f>
        <v>0</v>
      </c>
      <c r="J56" s="114" t="s">
        <v>78</v>
      </c>
      <c r="L56" s="115">
        <f>('New Reclassifications'!W21-'New Reclassifications'!W26+'Correction of 19-24 Reclassif''n'!I48)-L54</f>
        <v>0</v>
      </c>
      <c r="M56" s="115">
        <f>('New Reclassifications'!AE21-'New Reclassifications'!AE26+'Correction of 19-24 Reclassif''n'!I56)-M54</f>
        <v>0</v>
      </c>
    </row>
    <row r="57" spans="2:15" x14ac:dyDescent="0.25">
      <c r="D57" s="9"/>
      <c r="E57" s="9"/>
    </row>
    <row r="58" spans="2:15" x14ac:dyDescent="0.25">
      <c r="D58" s="9"/>
      <c r="E58" s="9"/>
      <c r="L58" s="9"/>
      <c r="M58" s="9"/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6AF0DC-2E29-43C7-9DBF-F6B72BE573EB}">
  <sheetPr codeName="Sheet3">
    <tabColor rgb="FF92D050"/>
  </sheetPr>
  <dimension ref="A2:AF48"/>
  <sheetViews>
    <sheetView zoomScale="80" zoomScaleNormal="80" workbookViewId="0"/>
  </sheetViews>
  <sheetFormatPr defaultRowHeight="15" x14ac:dyDescent="0.25"/>
  <cols>
    <col min="1" max="1" width="13.5703125" customWidth="1"/>
    <col min="2" max="2" width="15.140625" customWidth="1"/>
    <col min="3" max="3" width="21.5703125" bestFit="1" customWidth="1"/>
    <col min="4" max="4" width="13.42578125" customWidth="1"/>
    <col min="5" max="5" width="19.28515625" customWidth="1"/>
    <col min="6" max="6" width="9.140625" customWidth="1"/>
    <col min="7" max="7" width="19.42578125" bestFit="1" customWidth="1"/>
    <col min="8" max="8" width="31.85546875" bestFit="1" customWidth="1"/>
    <col min="9" max="9" width="38.28515625" bestFit="1" customWidth="1"/>
    <col min="10" max="10" width="13.5703125" customWidth="1"/>
    <col min="11" max="11" width="14.7109375" customWidth="1"/>
    <col min="13" max="13" width="12.42578125" customWidth="1"/>
    <col min="14" max="14" width="12.85546875" customWidth="1"/>
    <col min="15" max="15" width="12.28515625" customWidth="1"/>
    <col min="16" max="16" width="12.42578125" customWidth="1"/>
    <col min="18" max="18" width="36.85546875" customWidth="1"/>
    <col min="19" max="19" width="12.85546875" customWidth="1"/>
    <col min="20" max="20" width="17.85546875" bestFit="1" customWidth="1"/>
    <col min="22" max="22" width="37.42578125" bestFit="1" customWidth="1"/>
    <col min="23" max="23" width="13.5703125" customWidth="1"/>
    <col min="24" max="24" width="17.85546875" bestFit="1" customWidth="1"/>
    <col min="26" max="26" width="36.85546875" customWidth="1"/>
    <col min="27" max="27" width="12.85546875" customWidth="1"/>
    <col min="28" max="28" width="17.85546875" bestFit="1" customWidth="1"/>
    <col min="30" max="30" width="37.42578125" bestFit="1" customWidth="1"/>
    <col min="31" max="31" width="13.5703125" customWidth="1"/>
    <col min="32" max="32" width="12.28515625" bestFit="1" customWidth="1"/>
  </cols>
  <sheetData>
    <row r="2" spans="1:32" ht="15" customHeight="1" x14ac:dyDescent="0.25">
      <c r="A2" s="52" t="s">
        <v>0</v>
      </c>
      <c r="B2" s="52" t="s">
        <v>1</v>
      </c>
      <c r="C2" s="141" t="s">
        <v>230</v>
      </c>
      <c r="D2" s="142"/>
      <c r="E2" s="142"/>
      <c r="F2" s="142"/>
      <c r="G2" s="142"/>
      <c r="H2" s="142"/>
      <c r="I2" s="142"/>
      <c r="J2" s="142"/>
      <c r="K2" s="142"/>
      <c r="L2" s="142"/>
      <c r="M2" s="143" t="s">
        <v>2</v>
      </c>
      <c r="N2" s="143"/>
      <c r="O2" s="144" t="s">
        <v>3</v>
      </c>
      <c r="P2" s="145"/>
    </row>
    <row r="3" spans="1:32" ht="102.75" x14ac:dyDescent="0.25">
      <c r="A3" s="6" t="s">
        <v>8</v>
      </c>
      <c r="B3" s="6" t="s">
        <v>229</v>
      </c>
      <c r="C3" s="2" t="s">
        <v>35</v>
      </c>
      <c r="D3" s="2" t="s">
        <v>341</v>
      </c>
      <c r="E3" s="2" t="s">
        <v>342</v>
      </c>
      <c r="F3" s="4" t="s">
        <v>6</v>
      </c>
      <c r="G3" s="4" t="s">
        <v>39</v>
      </c>
      <c r="H3" s="5" t="s">
        <v>41</v>
      </c>
      <c r="I3" s="5" t="s">
        <v>40</v>
      </c>
      <c r="J3" s="6" t="s">
        <v>9</v>
      </c>
      <c r="K3" s="6" t="s">
        <v>231</v>
      </c>
      <c r="L3" s="7" t="s">
        <v>7</v>
      </c>
      <c r="M3" s="7" t="s">
        <v>73</v>
      </c>
      <c r="N3" s="7" t="s">
        <v>74</v>
      </c>
      <c r="O3" s="7" t="s">
        <v>75</v>
      </c>
      <c r="P3" s="7" t="s">
        <v>76</v>
      </c>
      <c r="R3" s="150" t="s">
        <v>89</v>
      </c>
      <c r="S3" s="151"/>
      <c r="T3" s="151"/>
      <c r="V3" s="150" t="s">
        <v>88</v>
      </c>
      <c r="W3" s="151"/>
      <c r="X3" s="151"/>
      <c r="Z3" s="148" t="s">
        <v>346</v>
      </c>
      <c r="AA3" s="149"/>
      <c r="AB3" s="149"/>
      <c r="AD3" s="146" t="s">
        <v>87</v>
      </c>
      <c r="AE3" s="147"/>
      <c r="AF3" s="147"/>
    </row>
    <row r="4" spans="1:32" x14ac:dyDescent="0.25">
      <c r="A4" t="s">
        <v>42</v>
      </c>
      <c r="B4" t="s">
        <v>43</v>
      </c>
      <c r="C4" t="s">
        <v>56</v>
      </c>
      <c r="D4" t="s">
        <v>37</v>
      </c>
      <c r="E4" t="s">
        <v>38</v>
      </c>
      <c r="F4">
        <v>100220</v>
      </c>
      <c r="G4" t="s">
        <v>16</v>
      </c>
      <c r="H4" s="8" t="s">
        <v>14</v>
      </c>
      <c r="I4" s="8" t="s">
        <v>17</v>
      </c>
      <c r="J4" s="12">
        <v>55019.729999999996</v>
      </c>
      <c r="K4" s="12">
        <v>17121648.190000001</v>
      </c>
      <c r="L4" s="13"/>
      <c r="M4" s="10"/>
      <c r="N4" s="10"/>
      <c r="O4" s="10"/>
      <c r="P4" s="10"/>
    </row>
    <row r="5" spans="1:32" x14ac:dyDescent="0.25">
      <c r="A5" t="s">
        <v>42</v>
      </c>
      <c r="B5" t="s">
        <v>43</v>
      </c>
      <c r="C5" t="s">
        <v>59</v>
      </c>
      <c r="D5" t="s">
        <v>37</v>
      </c>
      <c r="E5" t="s">
        <v>38</v>
      </c>
      <c r="F5">
        <v>100320</v>
      </c>
      <c r="G5" t="s">
        <v>23</v>
      </c>
      <c r="H5" s="8" t="s">
        <v>14</v>
      </c>
      <c r="I5" s="8" t="s">
        <v>24</v>
      </c>
      <c r="J5" s="12">
        <v>12628087.49</v>
      </c>
      <c r="K5" s="12">
        <v>948736861.35000002</v>
      </c>
      <c r="L5" s="13"/>
      <c r="M5" s="10"/>
      <c r="N5" s="10"/>
      <c r="O5" s="10"/>
      <c r="P5" s="10"/>
    </row>
    <row r="6" spans="1:32" x14ac:dyDescent="0.25">
      <c r="H6" s="18" t="str">
        <f>H5</f>
        <v>Substations (dx)</v>
      </c>
      <c r="I6" s="18" t="str">
        <f>I5</f>
        <v>Zone substation equip 132/66kV (tx)</v>
      </c>
      <c r="J6" s="14">
        <f>J4+J5</f>
        <v>12683107.220000001</v>
      </c>
      <c r="K6" s="14">
        <f>K4+K5</f>
        <v>965858509.54000008</v>
      </c>
      <c r="L6" s="13">
        <f t="shared" ref="L6:L8" si="0">J6/K6</f>
        <v>1.3131433946821527E-2</v>
      </c>
      <c r="M6" s="10">
        <v>4420.3916039035685</v>
      </c>
      <c r="N6" s="10"/>
      <c r="O6" s="10">
        <v>2844.8937824951772</v>
      </c>
      <c r="P6" s="10"/>
      <c r="R6" s="22" t="s">
        <v>80</v>
      </c>
      <c r="S6" s="23">
        <f>SUM(S7:S10)</f>
        <v>62.481172397964869</v>
      </c>
      <c r="T6" s="120" t="s">
        <v>359</v>
      </c>
      <c r="V6" s="22" t="s">
        <v>81</v>
      </c>
      <c r="W6" s="23">
        <f>SUM(W7:W10)</f>
        <v>62.481172397964869</v>
      </c>
      <c r="X6" s="120" t="s">
        <v>359</v>
      </c>
      <c r="Z6" s="53" t="s">
        <v>90</v>
      </c>
      <c r="AA6" s="54">
        <f>SUM(AA7:AA10)</f>
        <v>37.711211292626878</v>
      </c>
      <c r="AB6" s="123" t="s">
        <v>359</v>
      </c>
      <c r="AD6" s="53" t="s">
        <v>91</v>
      </c>
      <c r="AE6" s="54">
        <f>SUM(AE7:AE10)</f>
        <v>37.711211292626878</v>
      </c>
      <c r="AF6" s="123" t="s">
        <v>359</v>
      </c>
    </row>
    <row r="7" spans="1:32" x14ac:dyDescent="0.25">
      <c r="H7" s="8"/>
      <c r="I7" s="8"/>
      <c r="J7" s="12"/>
      <c r="K7" s="12"/>
      <c r="L7" s="13"/>
      <c r="M7" s="10"/>
      <c r="N7" s="10"/>
      <c r="O7" s="10"/>
      <c r="P7" s="10"/>
      <c r="R7" s="19" t="str">
        <f>$H6</f>
        <v>Substations (dx)</v>
      </c>
      <c r="S7" s="16">
        <f>$L6*M6</f>
        <v>58.046080365744174</v>
      </c>
      <c r="T7" s="87">
        <v>29.378095362156945</v>
      </c>
      <c r="V7" s="19" t="str">
        <f>$I6</f>
        <v>Zone substation equip 132/66kV (tx)</v>
      </c>
      <c r="W7" s="16">
        <f>S7</f>
        <v>58.046080365744174</v>
      </c>
      <c r="X7" s="88">
        <f>T7</f>
        <v>29.378095362156945</v>
      </c>
      <c r="Z7" s="19" t="str">
        <f>$H6</f>
        <v>Substations (dx)</v>
      </c>
      <c r="AA7" s="16">
        <f>$L6*O6</f>
        <v>37.357534790558667</v>
      </c>
      <c r="AB7" s="88">
        <v>26.053320872763237</v>
      </c>
      <c r="AD7" s="19" t="str">
        <f>$I6</f>
        <v>Zone substation equip 132/66kV (tx)</v>
      </c>
      <c r="AE7" s="16">
        <f>AA7</f>
        <v>37.357534790558667</v>
      </c>
      <c r="AF7" s="88">
        <f>AB7</f>
        <v>26.053320872763237</v>
      </c>
    </row>
    <row r="8" spans="1:32" x14ac:dyDescent="0.25">
      <c r="A8" t="s">
        <v>42</v>
      </c>
      <c r="B8" t="s">
        <v>43</v>
      </c>
      <c r="C8" t="s">
        <v>57</v>
      </c>
      <c r="D8" t="s">
        <v>37</v>
      </c>
      <c r="E8" t="s">
        <v>38</v>
      </c>
      <c r="F8">
        <v>100000</v>
      </c>
      <c r="G8" t="s">
        <v>10</v>
      </c>
      <c r="H8" s="18" t="s">
        <v>11</v>
      </c>
      <c r="I8" s="18" t="s">
        <v>12</v>
      </c>
      <c r="J8" s="14">
        <v>5373380.0800000001</v>
      </c>
      <c r="K8" s="14">
        <v>646118155.40999997</v>
      </c>
      <c r="L8" s="13">
        <f t="shared" si="0"/>
        <v>8.3164047241332736E-3</v>
      </c>
      <c r="M8" s="10">
        <v>533.29439575620404</v>
      </c>
      <c r="N8" s="10"/>
      <c r="O8" s="10">
        <v>42.527572166116585</v>
      </c>
      <c r="P8" s="10"/>
      <c r="R8" s="19" t="str">
        <f>$H8</f>
        <v>Land and Easements (dx)</v>
      </c>
      <c r="S8" s="16">
        <f>$L8*M8</f>
        <v>4.4350920322206946</v>
      </c>
      <c r="T8" s="87" t="s">
        <v>369</v>
      </c>
      <c r="V8" s="19" t="str">
        <f>$I8</f>
        <v>Transmission &amp; Zone land &amp; easements (tx)</v>
      </c>
      <c r="W8" s="16">
        <f>S8</f>
        <v>4.4350920322206946</v>
      </c>
      <c r="X8" s="88" t="str">
        <f>T8</f>
        <v>n/a</v>
      </c>
      <c r="Z8" s="19" t="str">
        <f>$H8</f>
        <v>Land and Easements (dx)</v>
      </c>
      <c r="AA8" s="16">
        <f>$L8*O8</f>
        <v>0.35367650206821066</v>
      </c>
      <c r="AB8" s="88" t="s">
        <v>369</v>
      </c>
      <c r="AD8" s="19" t="str">
        <f>$I8</f>
        <v>Transmission &amp; Zone land &amp; easements (tx)</v>
      </c>
      <c r="AE8" s="16">
        <f>AA8</f>
        <v>0.35367650206821066</v>
      </c>
      <c r="AF8" s="88" t="str">
        <f>AB8</f>
        <v>n/a</v>
      </c>
    </row>
    <row r="9" spans="1:32" x14ac:dyDescent="0.25">
      <c r="J9" s="12"/>
      <c r="M9" s="10"/>
      <c r="N9" s="10"/>
      <c r="O9" s="10"/>
      <c r="P9" s="10"/>
    </row>
    <row r="10" spans="1:32" x14ac:dyDescent="0.25">
      <c r="A10" t="s">
        <v>43</v>
      </c>
      <c r="B10" t="s">
        <v>42</v>
      </c>
      <c r="C10" t="s">
        <v>57</v>
      </c>
      <c r="D10" t="s">
        <v>44</v>
      </c>
      <c r="E10" t="s">
        <v>50</v>
      </c>
      <c r="F10">
        <v>100000</v>
      </c>
      <c r="G10" t="s">
        <v>10</v>
      </c>
      <c r="H10" s="8" t="s">
        <v>11</v>
      </c>
      <c r="I10" s="8" t="s">
        <v>12</v>
      </c>
      <c r="J10" s="12">
        <v>310558.36</v>
      </c>
      <c r="K10" s="12">
        <v>214814981.81</v>
      </c>
      <c r="M10" s="10"/>
      <c r="N10" s="10"/>
      <c r="O10" s="10"/>
      <c r="P10" s="10"/>
    </row>
    <row r="11" spans="1:32" x14ac:dyDescent="0.25">
      <c r="A11" t="s">
        <v>43</v>
      </c>
      <c r="B11" t="s">
        <v>42</v>
      </c>
      <c r="C11" t="s">
        <v>57</v>
      </c>
      <c r="D11" t="s">
        <v>72</v>
      </c>
      <c r="E11" t="s">
        <v>51</v>
      </c>
      <c r="F11">
        <v>100000</v>
      </c>
      <c r="G11" t="s">
        <v>10</v>
      </c>
      <c r="H11" s="8" t="s">
        <v>11</v>
      </c>
      <c r="I11" s="8" t="s">
        <v>12</v>
      </c>
      <c r="J11" s="12">
        <v>535368.07999999996</v>
      </c>
      <c r="K11" s="12">
        <v>214814981.81</v>
      </c>
      <c r="M11" s="10"/>
      <c r="N11" s="10"/>
      <c r="O11" s="10"/>
      <c r="P11" s="10"/>
      <c r="R11" s="22" t="s">
        <v>82</v>
      </c>
      <c r="S11" s="23">
        <f>SUM(S12:S17)</f>
        <v>57.315882712730485</v>
      </c>
      <c r="T11" s="120" t="s">
        <v>359</v>
      </c>
      <c r="V11" s="22" t="s">
        <v>83</v>
      </c>
      <c r="W11" s="23">
        <f>SUM(W12:W17)</f>
        <v>57.315882712730485</v>
      </c>
      <c r="X11" s="120" t="s">
        <v>359</v>
      </c>
      <c r="Z11" s="53" t="s">
        <v>92</v>
      </c>
      <c r="AA11" s="54">
        <f>SUM(AA12:AA17)</f>
        <v>34.654232218692876</v>
      </c>
      <c r="AB11" s="123" t="s">
        <v>359</v>
      </c>
      <c r="AD11" s="53" t="s">
        <v>93</v>
      </c>
      <c r="AE11" s="54">
        <f>SUM(AE12:AE17)</f>
        <v>34.654232218692876</v>
      </c>
      <c r="AF11" s="123" t="s">
        <v>359</v>
      </c>
    </row>
    <row r="12" spans="1:32" x14ac:dyDescent="0.25">
      <c r="A12" t="s">
        <v>43</v>
      </c>
      <c r="B12" t="s">
        <v>42</v>
      </c>
      <c r="C12" t="s">
        <v>57</v>
      </c>
      <c r="D12" t="s">
        <v>46</v>
      </c>
      <c r="E12" t="s">
        <v>52</v>
      </c>
      <c r="F12">
        <v>100000</v>
      </c>
      <c r="G12" t="s">
        <v>10</v>
      </c>
      <c r="H12" s="8" t="s">
        <v>11</v>
      </c>
      <c r="I12" s="8" t="s">
        <v>12</v>
      </c>
      <c r="J12" s="12">
        <v>49938.559999999998</v>
      </c>
      <c r="K12" s="12">
        <v>214814981.81</v>
      </c>
      <c r="M12" s="10"/>
      <c r="N12" s="10"/>
      <c r="O12" s="10"/>
      <c r="P12" s="10"/>
      <c r="R12" s="19" t="str">
        <f>$H16</f>
        <v>Land and Easements (dx)</v>
      </c>
      <c r="S12" s="16">
        <f>W12</f>
        <v>1.9709096708230724</v>
      </c>
      <c r="T12" s="88" t="str">
        <f>X12</f>
        <v>n/a</v>
      </c>
      <c r="V12" s="19" t="str">
        <f>$I16</f>
        <v>Transmission &amp; Zone land &amp; easements (tx)</v>
      </c>
      <c r="W12" s="16">
        <f>N16*$L16</f>
        <v>1.9709096708230724</v>
      </c>
      <c r="X12" s="90" t="s">
        <v>369</v>
      </c>
      <c r="Z12" s="19" t="str">
        <f>$H16</f>
        <v>Land and Easements (dx)</v>
      </c>
      <c r="AA12" s="16">
        <f>AE12</f>
        <v>0.80857235939353411</v>
      </c>
      <c r="AB12" s="88" t="str">
        <f>AF12</f>
        <v>n/a</v>
      </c>
      <c r="AD12" s="19" t="str">
        <f>$I16</f>
        <v>Transmission &amp; Zone land &amp; easements (tx)</v>
      </c>
      <c r="AE12" s="16">
        <f>P16*$L16</f>
        <v>0.80857235939353411</v>
      </c>
      <c r="AF12" s="90" t="s">
        <v>369</v>
      </c>
    </row>
    <row r="13" spans="1:32" x14ac:dyDescent="0.25">
      <c r="A13" t="s">
        <v>43</v>
      </c>
      <c r="B13" t="s">
        <v>42</v>
      </c>
      <c r="C13" t="s">
        <v>57</v>
      </c>
      <c r="D13" t="s">
        <v>47</v>
      </c>
      <c r="E13" t="s">
        <v>53</v>
      </c>
      <c r="F13">
        <v>100000</v>
      </c>
      <c r="G13" t="s">
        <v>10</v>
      </c>
      <c r="H13" s="8" t="s">
        <v>11</v>
      </c>
      <c r="I13" s="8" t="s">
        <v>12</v>
      </c>
      <c r="J13" s="12">
        <v>0</v>
      </c>
      <c r="K13" s="12">
        <v>214814981.81</v>
      </c>
      <c r="M13" s="10"/>
      <c r="N13" s="10"/>
      <c r="O13" s="10"/>
      <c r="P13" s="10"/>
      <c r="R13" s="19" t="str">
        <f>$H24</f>
        <v>Substations (dx)</v>
      </c>
      <c r="S13" s="16">
        <f t="shared" ref="S13:T17" si="1">W13</f>
        <v>1.8253997881955473</v>
      </c>
      <c r="T13" s="88">
        <f t="shared" si="1"/>
        <v>39.343713992192775</v>
      </c>
      <c r="V13" s="19" t="str">
        <f>$I24</f>
        <v>Transmission buildings 132/66kV (tx)</v>
      </c>
      <c r="W13" s="16">
        <f>N24*$L24</f>
        <v>1.8253997881955473</v>
      </c>
      <c r="X13" s="90">
        <v>39.343713992192775</v>
      </c>
      <c r="Z13" s="19" t="str">
        <f>$H24</f>
        <v>Substations (dx)</v>
      </c>
      <c r="AA13" s="16">
        <f t="shared" ref="AA13:AB17" si="2">AE13</f>
        <v>0.9033061094332232</v>
      </c>
      <c r="AB13" s="88">
        <f t="shared" si="2"/>
        <v>24.58706470743855</v>
      </c>
      <c r="AD13" s="19" t="str">
        <f>$I24</f>
        <v>Transmission buildings 132/66kV (tx)</v>
      </c>
      <c r="AE13" s="16">
        <f>P24*$L24</f>
        <v>0.9033061094332232</v>
      </c>
      <c r="AF13" s="90">
        <v>24.58706470743855</v>
      </c>
    </row>
    <row r="14" spans="1:32" x14ac:dyDescent="0.25">
      <c r="A14" t="s">
        <v>43</v>
      </c>
      <c r="B14" t="s">
        <v>42</v>
      </c>
      <c r="C14" t="s">
        <v>57</v>
      </c>
      <c r="D14" t="s">
        <v>48</v>
      </c>
      <c r="E14" t="s">
        <v>54</v>
      </c>
      <c r="F14">
        <v>100000</v>
      </c>
      <c r="G14" t="s">
        <v>10</v>
      </c>
      <c r="H14" s="8" t="s">
        <v>11</v>
      </c>
      <c r="I14" s="8" t="s">
        <v>12</v>
      </c>
      <c r="J14" s="12">
        <v>0</v>
      </c>
      <c r="K14" s="12">
        <v>214814981.81</v>
      </c>
      <c r="M14" s="10"/>
      <c r="N14" s="10"/>
      <c r="O14" s="10"/>
      <c r="P14" s="10"/>
      <c r="R14" s="19" t="str">
        <f>$H28</f>
        <v>Substations (dx)</v>
      </c>
      <c r="S14" s="16">
        <f t="shared" si="1"/>
        <v>17.82364222939831</v>
      </c>
      <c r="T14" s="88">
        <f t="shared" si="1"/>
        <v>29.934528452415613</v>
      </c>
      <c r="V14" s="19" t="str">
        <f>$I28</f>
        <v>Transmission substation equip 132/66kV (tx)</v>
      </c>
      <c r="W14" s="16">
        <f>N28*$L28</f>
        <v>17.82364222939831</v>
      </c>
      <c r="X14" s="90">
        <v>29.934528452415613</v>
      </c>
      <c r="Z14" s="19" t="str">
        <f>$H28</f>
        <v>Substations (dx)</v>
      </c>
      <c r="AA14" s="16">
        <f t="shared" si="2"/>
        <v>11.519333560400607</v>
      </c>
      <c r="AB14" s="88">
        <f t="shared" si="2"/>
        <v>26.773416713461877</v>
      </c>
      <c r="AD14" s="19" t="str">
        <f>$I28</f>
        <v>Transmission substation equip 132/66kV (tx)</v>
      </c>
      <c r="AE14" s="16">
        <f>P28*$L28</f>
        <v>11.519333560400607</v>
      </c>
      <c r="AF14" s="90">
        <v>26.773416713461877</v>
      </c>
    </row>
    <row r="15" spans="1:32" x14ac:dyDescent="0.25">
      <c r="A15" t="s">
        <v>43</v>
      </c>
      <c r="B15" t="s">
        <v>42</v>
      </c>
      <c r="C15" t="s">
        <v>57</v>
      </c>
      <c r="D15" t="s">
        <v>49</v>
      </c>
      <c r="E15" t="s">
        <v>55</v>
      </c>
      <c r="F15">
        <v>100000</v>
      </c>
      <c r="G15" t="s">
        <v>10</v>
      </c>
      <c r="H15" s="8" t="s">
        <v>11</v>
      </c>
      <c r="I15" s="8" t="s">
        <v>12</v>
      </c>
      <c r="J15" s="12">
        <v>364235.08</v>
      </c>
      <c r="K15" s="12">
        <v>214814981.81</v>
      </c>
      <c r="M15" s="10"/>
      <c r="N15" s="10"/>
      <c r="O15" s="10"/>
      <c r="P15" s="10"/>
      <c r="R15" s="19" t="str">
        <f>$H32</f>
        <v>Ancillary substation equipment (dx)</v>
      </c>
      <c r="S15" s="16">
        <f t="shared" si="1"/>
        <v>0.51853474087788487</v>
      </c>
      <c r="T15" s="88">
        <f t="shared" si="1"/>
        <v>8.0902874844490533</v>
      </c>
      <c r="V15" s="19" t="str">
        <f>$I32</f>
        <v>Ancillary substation equipment (tx)</v>
      </c>
      <c r="W15" s="16">
        <f>N32*$L32</f>
        <v>0.51853474087788487</v>
      </c>
      <c r="X15" s="90">
        <v>8.0902874844490533</v>
      </c>
      <c r="Z15" s="19" t="str">
        <f>$H32</f>
        <v>Ancillary substation equipment (dx)</v>
      </c>
      <c r="AA15" s="16">
        <f t="shared" si="2"/>
        <v>0.44349618322118833</v>
      </c>
      <c r="AB15" s="88">
        <f t="shared" si="2"/>
        <v>8.4400882905897046</v>
      </c>
      <c r="AD15" s="19" t="str">
        <f>$I32</f>
        <v>Ancillary substation equipment (tx)</v>
      </c>
      <c r="AE15" s="16">
        <f>P32*$L32</f>
        <v>0.44349618322118833</v>
      </c>
      <c r="AF15" s="90">
        <v>8.4400882905897046</v>
      </c>
    </row>
    <row r="16" spans="1:32" x14ac:dyDescent="0.25">
      <c r="H16" s="17" t="str">
        <f>H15</f>
        <v>Land and Easements (dx)</v>
      </c>
      <c r="I16" s="17" t="str">
        <f>I15</f>
        <v>Transmission &amp; Zone land &amp; easements (tx)</v>
      </c>
      <c r="J16" s="14">
        <f>SUM(J10:J15)</f>
        <v>1260100.08</v>
      </c>
      <c r="K16" s="14">
        <f>AVERAGE(K10:K15)</f>
        <v>214814981.80999997</v>
      </c>
      <c r="L16" s="13">
        <f t="shared" ref="L16" si="3">J16/K16</f>
        <v>5.8659785708733113E-3</v>
      </c>
      <c r="N16" s="10">
        <v>335.98992001255277</v>
      </c>
      <c r="O16" s="10"/>
      <c r="P16" s="10">
        <v>137.84100122840306</v>
      </c>
      <c r="R16" s="19" t="str">
        <f>$H39</f>
        <v>Substations (dx)</v>
      </c>
      <c r="S16" s="16">
        <f t="shared" si="1"/>
        <v>33.987364544487733</v>
      </c>
      <c r="T16" s="88">
        <f t="shared" si="1"/>
        <v>29.862746541362448</v>
      </c>
      <c r="V16" s="19" t="str">
        <f>$I39</f>
        <v>Zone substation equip 132/66kV (tx)</v>
      </c>
      <c r="W16" s="16">
        <f>N39*$L39</f>
        <v>33.987364544487733</v>
      </c>
      <c r="X16" s="90">
        <v>29.862746541362448</v>
      </c>
      <c r="Z16" s="19" t="str">
        <f>$H39</f>
        <v>Substations (dx)</v>
      </c>
      <c r="AA16" s="16">
        <f t="shared" si="2"/>
        <v>19.961704962448035</v>
      </c>
      <c r="AB16" s="88">
        <f t="shared" si="2"/>
        <v>26.368844639964369</v>
      </c>
      <c r="AD16" s="19" t="str">
        <f>$I39</f>
        <v>Zone substation equip 132/66kV (tx)</v>
      </c>
      <c r="AE16" s="16">
        <f>P39*$L39</f>
        <v>19.961704962448035</v>
      </c>
      <c r="AF16" s="90">
        <v>26.368844639964369</v>
      </c>
    </row>
    <row r="17" spans="1:32" x14ac:dyDescent="0.25">
      <c r="M17" s="10"/>
      <c r="N17" s="10"/>
      <c r="O17" s="10"/>
      <c r="P17" s="10"/>
      <c r="R17" s="19" t="str">
        <f>$H41</f>
        <v>Ancillary substation equipment (dx)</v>
      </c>
      <c r="S17" s="16">
        <f t="shared" si="1"/>
        <v>1.1900317389479356</v>
      </c>
      <c r="T17" s="88">
        <f t="shared" si="1"/>
        <v>8.0902874844490533</v>
      </c>
      <c r="V17" s="19" t="str">
        <f>$I41</f>
        <v>Ancillary substation equipment (tx)</v>
      </c>
      <c r="W17" s="16">
        <f>N41*$L41</f>
        <v>1.1900317389479356</v>
      </c>
      <c r="X17" s="90">
        <v>8.0902874844490533</v>
      </c>
      <c r="Z17" s="19" t="str">
        <f>$H41</f>
        <v>Ancillary substation equipment (dx)</v>
      </c>
      <c r="AA17" s="16">
        <f t="shared" si="2"/>
        <v>1.0178190437962846</v>
      </c>
      <c r="AB17" s="88">
        <f t="shared" si="2"/>
        <v>8.4400882905897046</v>
      </c>
      <c r="AD17" s="19" t="str">
        <f>$I41</f>
        <v>Ancillary substation equipment (tx)</v>
      </c>
      <c r="AE17" s="16">
        <f>P41*$L41</f>
        <v>1.0178190437962846</v>
      </c>
      <c r="AF17" s="90">
        <v>8.4400882905897046</v>
      </c>
    </row>
    <row r="18" spans="1:32" x14ac:dyDescent="0.25">
      <c r="A18" t="s">
        <v>43</v>
      </c>
      <c r="B18" t="s">
        <v>42</v>
      </c>
      <c r="C18" t="s">
        <v>56</v>
      </c>
      <c r="D18" t="s">
        <v>44</v>
      </c>
      <c r="E18" t="s">
        <v>50</v>
      </c>
      <c r="F18">
        <v>100220</v>
      </c>
      <c r="G18" t="s">
        <v>16</v>
      </c>
      <c r="H18" s="8" t="s">
        <v>14</v>
      </c>
      <c r="I18" s="8" t="s">
        <v>17</v>
      </c>
      <c r="J18" s="12">
        <v>382481.54</v>
      </c>
      <c r="K18" s="12">
        <v>525607.38</v>
      </c>
      <c r="L18" s="13"/>
      <c r="M18" s="10"/>
      <c r="N18" s="10"/>
      <c r="O18" s="10"/>
      <c r="P18" s="10"/>
      <c r="R18" s="8"/>
      <c r="S18" s="59"/>
      <c r="V18" s="8"/>
      <c r="W18" s="59"/>
      <c r="Z18" s="8"/>
      <c r="AA18" s="59"/>
      <c r="AD18" s="8"/>
      <c r="AE18" s="59"/>
    </row>
    <row r="19" spans="1:32" x14ac:dyDescent="0.25">
      <c r="A19" t="s">
        <v>43</v>
      </c>
      <c r="B19" t="s">
        <v>42</v>
      </c>
      <c r="C19" t="s">
        <v>56</v>
      </c>
      <c r="D19" t="s">
        <v>44</v>
      </c>
      <c r="E19" t="s">
        <v>50</v>
      </c>
      <c r="F19">
        <v>100200</v>
      </c>
      <c r="G19" t="s">
        <v>13</v>
      </c>
      <c r="H19" s="8" t="s">
        <v>14</v>
      </c>
      <c r="I19" s="8" t="s">
        <v>15</v>
      </c>
      <c r="J19" s="12">
        <v>316050.39</v>
      </c>
      <c r="K19" s="12">
        <v>279088339.89999998</v>
      </c>
      <c r="M19" s="10"/>
      <c r="N19" s="10"/>
      <c r="O19" s="10"/>
      <c r="P19" s="10"/>
    </row>
    <row r="20" spans="1:32" x14ac:dyDescent="0.25">
      <c r="A20" t="s">
        <v>43</v>
      </c>
      <c r="B20" t="s">
        <v>42</v>
      </c>
      <c r="C20" t="s">
        <v>56</v>
      </c>
      <c r="D20" t="s">
        <v>45</v>
      </c>
      <c r="E20" t="s">
        <v>51</v>
      </c>
      <c r="F20">
        <v>100200</v>
      </c>
      <c r="G20" t="s">
        <v>13</v>
      </c>
      <c r="H20" s="8" t="s">
        <v>14</v>
      </c>
      <c r="I20" s="8" t="s">
        <v>15</v>
      </c>
      <c r="J20" s="12">
        <v>5345758.09</v>
      </c>
      <c r="K20" s="12">
        <v>279088339.89999998</v>
      </c>
      <c r="M20" s="10"/>
      <c r="N20" s="10"/>
      <c r="O20" s="10"/>
      <c r="P20" s="10"/>
    </row>
    <row r="21" spans="1:32" x14ac:dyDescent="0.25">
      <c r="A21" t="s">
        <v>43</v>
      </c>
      <c r="B21" t="s">
        <v>42</v>
      </c>
      <c r="C21" t="s">
        <v>56</v>
      </c>
      <c r="D21" t="s">
        <v>46</v>
      </c>
      <c r="E21" t="s">
        <v>52</v>
      </c>
      <c r="F21">
        <v>100200</v>
      </c>
      <c r="G21" t="s">
        <v>13</v>
      </c>
      <c r="H21" s="8" t="s">
        <v>14</v>
      </c>
      <c r="I21" s="8" t="s">
        <v>15</v>
      </c>
      <c r="J21" s="12">
        <v>378262.96</v>
      </c>
      <c r="K21" s="12">
        <v>279088339.89999998</v>
      </c>
      <c r="M21" s="10"/>
      <c r="N21" s="10"/>
      <c r="O21" s="10"/>
      <c r="P21" s="10"/>
      <c r="R21" s="22" t="s">
        <v>329</v>
      </c>
      <c r="S21" s="23">
        <f>SUM(S22:S23)</f>
        <v>6.8738561650602072</v>
      </c>
      <c r="T21" s="120" t="s">
        <v>359</v>
      </c>
      <c r="V21" s="22" t="s">
        <v>84</v>
      </c>
      <c r="W21" s="23">
        <f>SUM(W22:W25)</f>
        <v>26.522898182654064</v>
      </c>
      <c r="X21" s="120" t="s">
        <v>359</v>
      </c>
      <c r="Z21" s="53" t="s">
        <v>343</v>
      </c>
      <c r="AA21" s="54">
        <f>SUM(AA22:AA23)</f>
        <v>4.5182943009514771</v>
      </c>
      <c r="AB21" s="123" t="s">
        <v>359</v>
      </c>
      <c r="AD21" s="53" t="s">
        <v>94</v>
      </c>
      <c r="AE21" s="54">
        <f>SUM(AE22:AE25)</f>
        <v>16.940933970785309</v>
      </c>
      <c r="AF21" s="123" t="s">
        <v>359</v>
      </c>
    </row>
    <row r="22" spans="1:32" x14ac:dyDescent="0.25">
      <c r="A22" t="s">
        <v>43</v>
      </c>
      <c r="B22" t="s">
        <v>42</v>
      </c>
      <c r="C22" t="s">
        <v>56</v>
      </c>
      <c r="D22" t="s">
        <v>47</v>
      </c>
      <c r="E22" t="s">
        <v>53</v>
      </c>
      <c r="F22">
        <v>100200</v>
      </c>
      <c r="G22" t="s">
        <v>13</v>
      </c>
      <c r="H22" s="8" t="s">
        <v>14</v>
      </c>
      <c r="I22" s="8" t="s">
        <v>15</v>
      </c>
      <c r="J22" s="12">
        <v>144366.85</v>
      </c>
      <c r="K22" s="12">
        <v>279088339.89999998</v>
      </c>
      <c r="M22" s="10"/>
      <c r="N22" s="10"/>
      <c r="O22" s="10"/>
      <c r="P22" s="10"/>
      <c r="R22" s="19" t="s">
        <v>14</v>
      </c>
      <c r="S22" s="16">
        <f>SUMIF(R$7:R$8,R22,S$7:S$8)-SUMIF(R$12:R$17,R22,S$12:S$17)</f>
        <v>4.4096738036625851</v>
      </c>
      <c r="T22" s="87">
        <f>(S7*T7+S13*T13+S14*T14+S16*T16)/(S7+S13+S14+S16)</f>
        <v>29.777270917723303</v>
      </c>
      <c r="V22" s="19" t="s">
        <v>24</v>
      </c>
      <c r="W22" s="16">
        <f>SUMIF(V$7:V$8,V22,W$7:W$8)-SUMIF(V$12:V$17,V22,W$12:W$17)</f>
        <v>24.058715821256442</v>
      </c>
      <c r="X22" s="87">
        <f>(W7*X7+W16*X16)/(W7+W16)</f>
        <v>29.557073953261945</v>
      </c>
      <c r="Z22" s="19" t="s">
        <v>14</v>
      </c>
      <c r="AA22" s="16">
        <f>SUMIF(Z$7:Z$8,Z22,AA$7:AA$8)-SUMIF(Z$12:Z$17,Z22,AA$12:AA$17)</f>
        <v>4.9731901582768003</v>
      </c>
      <c r="AB22" s="87">
        <f>(AA7*AB7+AA13*AB13+AA14*AB14+AA16*AB16)/(AA7+AA13+AA14+AA16)</f>
        <v>26.243578699074355</v>
      </c>
      <c r="AD22" s="19" t="s">
        <v>24</v>
      </c>
      <c r="AE22" s="16">
        <f>SUMIF(AD$7:AD$8,AD22,AE$7:AE$8)-SUMIF(AD$12:AD$17,AD22,AE$12:AE$17)</f>
        <v>17.395829828110632</v>
      </c>
      <c r="AF22" s="87">
        <f>(AE7*AF7+AE16*AF16)/(AE7+AE16)</f>
        <v>26.163203564450175</v>
      </c>
    </row>
    <row r="23" spans="1:32" x14ac:dyDescent="0.25">
      <c r="A23" t="s">
        <v>43</v>
      </c>
      <c r="B23" t="s">
        <v>42</v>
      </c>
      <c r="C23" t="s">
        <v>56</v>
      </c>
      <c r="D23" t="s">
        <v>48</v>
      </c>
      <c r="E23" t="s">
        <v>54</v>
      </c>
      <c r="F23">
        <v>100200</v>
      </c>
      <c r="G23" t="s">
        <v>13</v>
      </c>
      <c r="H23" s="8" t="s">
        <v>14</v>
      </c>
      <c r="I23" s="8" t="s">
        <v>15</v>
      </c>
      <c r="J23" s="12">
        <v>701907.46</v>
      </c>
      <c r="K23" s="12">
        <v>279088339.89999998</v>
      </c>
      <c r="M23" s="10"/>
      <c r="N23" s="10"/>
      <c r="O23" s="10"/>
      <c r="P23" s="10"/>
      <c r="R23" s="19" t="s">
        <v>11</v>
      </c>
      <c r="S23" s="16">
        <f>SUMIF(R$7:R$8,R23,S$7:S$8)-SUMIF(R$12:R$17,R23,S$12:S$17)</f>
        <v>2.4641823613976221</v>
      </c>
      <c r="T23" s="87" t="str">
        <f>T8</f>
        <v>n/a</v>
      </c>
      <c r="V23" s="19" t="s">
        <v>12</v>
      </c>
      <c r="W23" s="16">
        <f>SUMIF(V$7:V$8,V23,W$7:W$8)-SUMIF(V$12:V$17,V23,W$12:W$17)</f>
        <v>2.4641823613976221</v>
      </c>
      <c r="X23" s="87" t="str">
        <f>X8</f>
        <v>n/a</v>
      </c>
      <c r="Z23" s="19" t="s">
        <v>11</v>
      </c>
      <c r="AA23" s="16">
        <f>SUMIF(Z$7:Z$8,Z23,AA$7:AA$8)-SUMIF(Z$12:Z$17,Z23,AA$12:AA$17)</f>
        <v>-0.45489585732532345</v>
      </c>
      <c r="AB23" s="87" t="str">
        <f>AB8</f>
        <v>n/a</v>
      </c>
      <c r="AD23" s="19" t="s">
        <v>12</v>
      </c>
      <c r="AE23" s="16">
        <f>SUMIF(AD$7:AD$8,AD23,AE$7:AE$8)-SUMIF(AD$12:AD$17,AD23,AE$12:AE$17)</f>
        <v>-0.45489585732532345</v>
      </c>
      <c r="AF23" s="87" t="str">
        <f>AF8</f>
        <v>n/a</v>
      </c>
    </row>
    <row r="24" spans="1:32" x14ac:dyDescent="0.25">
      <c r="H24" s="17" t="str">
        <f>H23</f>
        <v>Substations (dx)</v>
      </c>
      <c r="I24" s="17" t="str">
        <f>I23</f>
        <v>Transmission buildings 132/66kV (tx)</v>
      </c>
      <c r="J24" s="14">
        <f>SUM(J18:J23)</f>
        <v>7268827.2899999991</v>
      </c>
      <c r="K24" s="14">
        <f>AVERAGE(K19:K23)+K18</f>
        <v>279613947.27999997</v>
      </c>
      <c r="L24" s="13">
        <f t="shared" ref="L24" si="4">J24/K24</f>
        <v>2.5995939618566798E-2</v>
      </c>
      <c r="M24" s="10"/>
      <c r="N24" s="10">
        <v>70.218650103795895</v>
      </c>
      <c r="O24" s="10"/>
      <c r="P24" s="10">
        <v>34.747969209317006</v>
      </c>
    </row>
    <row r="25" spans="1:32" x14ac:dyDescent="0.25">
      <c r="H25" s="8"/>
      <c r="I25" s="8"/>
      <c r="J25" s="12"/>
      <c r="K25" s="12"/>
      <c r="M25" s="10"/>
      <c r="N25" s="10"/>
      <c r="O25" s="10"/>
      <c r="P25" s="10"/>
      <c r="R25" s="8"/>
      <c r="Z25" s="8"/>
    </row>
    <row r="26" spans="1:32" x14ac:dyDescent="0.25">
      <c r="A26" t="s">
        <v>43</v>
      </c>
      <c r="B26" t="s">
        <v>42</v>
      </c>
      <c r="C26" t="s">
        <v>59</v>
      </c>
      <c r="D26" t="s">
        <v>44</v>
      </c>
      <c r="E26" t="s">
        <v>50</v>
      </c>
      <c r="F26">
        <v>100300</v>
      </c>
      <c r="G26" t="s">
        <v>18</v>
      </c>
      <c r="H26" s="8" t="s">
        <v>14</v>
      </c>
      <c r="I26" s="8" t="s">
        <v>19</v>
      </c>
      <c r="J26" s="12">
        <v>8358005.1400000006</v>
      </c>
      <c r="K26" s="12">
        <v>148233711.75999999</v>
      </c>
      <c r="M26" s="10"/>
      <c r="N26" s="10"/>
      <c r="O26" s="10"/>
      <c r="P26" s="10"/>
      <c r="R26" s="22" t="s">
        <v>86</v>
      </c>
      <c r="S26" s="23">
        <f>S27</f>
        <v>1.7085664798258204</v>
      </c>
      <c r="T26" s="120" t="s">
        <v>359</v>
      </c>
      <c r="V26" s="22" t="s">
        <v>85</v>
      </c>
      <c r="W26" s="23">
        <f>SUM(W27:W29)</f>
        <v>21.357608497419676</v>
      </c>
      <c r="X26" s="120" t="s">
        <v>359</v>
      </c>
      <c r="Z26" s="53" t="s">
        <v>95</v>
      </c>
      <c r="AA26" s="54">
        <f>AA27</f>
        <v>1.461315227017473</v>
      </c>
      <c r="AB26" s="123" t="s">
        <v>359</v>
      </c>
      <c r="AD26" s="53" t="s">
        <v>96</v>
      </c>
      <c r="AE26" s="54">
        <f>SUM(AE27:AE29)</f>
        <v>13.883954896851304</v>
      </c>
      <c r="AF26" s="123" t="s">
        <v>359</v>
      </c>
    </row>
    <row r="27" spans="1:32" x14ac:dyDescent="0.25">
      <c r="A27" t="s">
        <v>43</v>
      </c>
      <c r="B27" t="s">
        <v>42</v>
      </c>
      <c r="C27" t="s">
        <v>59</v>
      </c>
      <c r="D27" t="s">
        <v>44</v>
      </c>
      <c r="E27" t="s">
        <v>50</v>
      </c>
      <c r="F27">
        <v>100300</v>
      </c>
      <c r="G27" t="s">
        <v>18</v>
      </c>
      <c r="H27" s="8" t="s">
        <v>14</v>
      </c>
      <c r="I27" s="8" t="s">
        <v>19</v>
      </c>
      <c r="J27" s="12">
        <v>202855.27</v>
      </c>
      <c r="K27" s="12">
        <v>148233711.75999999</v>
      </c>
      <c r="M27" s="10"/>
      <c r="N27" s="10"/>
      <c r="O27" s="10"/>
      <c r="P27" s="10"/>
      <c r="R27" s="19" t="s">
        <v>21</v>
      </c>
      <c r="S27" s="16">
        <f>SUMIF(R$12:R$17,R27,S$12:S$17)</f>
        <v>1.7085664798258204</v>
      </c>
      <c r="T27" s="92">
        <f>T15</f>
        <v>8.0902874844490533</v>
      </c>
      <c r="V27" s="19" t="s">
        <v>19</v>
      </c>
      <c r="W27" s="16">
        <f>SUMIF(V$12:V$17,V27,W$12:W$17)</f>
        <v>17.82364222939831</v>
      </c>
      <c r="X27" s="89">
        <f>X14</f>
        <v>29.934528452415613</v>
      </c>
      <c r="Z27" s="19" t="s">
        <v>21</v>
      </c>
      <c r="AA27" s="16">
        <f>SUMIF(Z$12:Z$17,Z27,AA$12:AA$17)</f>
        <v>1.461315227017473</v>
      </c>
      <c r="AB27" s="92">
        <f>AB15</f>
        <v>8.4400882905897046</v>
      </c>
      <c r="AD27" s="19" t="s">
        <v>19</v>
      </c>
      <c r="AE27" s="16">
        <f>SUMIF(AD$12:AD$17,AD27,AE$12:AE$17)</f>
        <v>11.519333560400607</v>
      </c>
      <c r="AF27" s="89">
        <f>AF14</f>
        <v>26.773416713461877</v>
      </c>
    </row>
    <row r="28" spans="1:32" x14ac:dyDescent="0.25">
      <c r="H28" s="17" t="str">
        <f>H27</f>
        <v>Substations (dx)</v>
      </c>
      <c r="I28" s="17" t="str">
        <f>I27</f>
        <v>Transmission substation equip 132/66kV (tx)</v>
      </c>
      <c r="J28" s="14">
        <f>SUM(J26:J27)</f>
        <v>8560860.4100000001</v>
      </c>
      <c r="K28" s="14">
        <f>AVERAGE(K26:K27)</f>
        <v>148233711.75999999</v>
      </c>
      <c r="L28" s="13">
        <f t="shared" ref="L28" si="5">J28/K28</f>
        <v>5.7752452585553476E-2</v>
      </c>
      <c r="M28" s="10"/>
      <c r="N28" s="10">
        <v>308.621390632626</v>
      </c>
      <c r="O28" s="10"/>
      <c r="P28" s="10">
        <v>199.46050850976533</v>
      </c>
      <c r="V28" s="19" t="s">
        <v>15</v>
      </c>
      <c r="W28" s="16">
        <f>SUMIF(V$12:V$17,V28,W$12:W$17)</f>
        <v>1.8253997881955473</v>
      </c>
      <c r="X28" s="89">
        <f>X13</f>
        <v>39.343713992192775</v>
      </c>
      <c r="AD28" s="19" t="s">
        <v>15</v>
      </c>
      <c r="AE28" s="16">
        <f>SUMIF(AD$12:AD$17,AD28,AE$12:AE$17)</f>
        <v>0.9033061094332232</v>
      </c>
      <c r="AF28" s="89">
        <f>AF13</f>
        <v>24.58706470743855</v>
      </c>
    </row>
    <row r="29" spans="1:32" x14ac:dyDescent="0.25">
      <c r="H29" s="8"/>
      <c r="I29" s="8"/>
      <c r="J29" s="12"/>
      <c r="K29" s="12"/>
      <c r="M29" s="10"/>
      <c r="N29" s="10"/>
      <c r="O29" s="10"/>
      <c r="P29" s="10"/>
      <c r="V29" s="19" t="s">
        <v>22</v>
      </c>
      <c r="W29" s="16">
        <f>SUMIF(V$12:V$17,V29,W$12:W$17)</f>
        <v>1.7085664798258204</v>
      </c>
      <c r="X29" s="89">
        <f>X15</f>
        <v>8.0902874844490533</v>
      </c>
      <c r="AD29" s="19" t="s">
        <v>22</v>
      </c>
      <c r="AE29" s="16">
        <f>SUMIF(AD$12:AD$17,AD29,AE$12:AE$17)</f>
        <v>1.461315227017473</v>
      </c>
      <c r="AF29" s="89">
        <f>AF15</f>
        <v>8.4400882905897046</v>
      </c>
    </row>
    <row r="30" spans="1:32" x14ac:dyDescent="0.25">
      <c r="A30" t="s">
        <v>43</v>
      </c>
      <c r="B30" t="s">
        <v>42</v>
      </c>
      <c r="C30" t="s">
        <v>59</v>
      </c>
      <c r="D30" t="s">
        <v>44</v>
      </c>
      <c r="E30" t="s">
        <v>50</v>
      </c>
      <c r="F30">
        <v>100310</v>
      </c>
      <c r="G30" t="s">
        <v>20</v>
      </c>
      <c r="H30" s="8" t="s">
        <v>21</v>
      </c>
      <c r="I30" s="8" t="s">
        <v>22</v>
      </c>
      <c r="J30" s="12">
        <v>279861.03999999998</v>
      </c>
      <c r="K30" s="12">
        <v>19643185.489999998</v>
      </c>
      <c r="M30" s="10"/>
      <c r="N30" s="10"/>
      <c r="O30" s="10"/>
      <c r="P30" s="10"/>
    </row>
    <row r="31" spans="1:32" x14ac:dyDescent="0.25">
      <c r="A31" t="s">
        <v>43</v>
      </c>
      <c r="B31" t="s">
        <v>42</v>
      </c>
      <c r="C31" t="s">
        <v>59</v>
      </c>
      <c r="D31" t="s">
        <v>45</v>
      </c>
      <c r="E31" t="s">
        <v>51</v>
      </c>
      <c r="F31">
        <v>100310</v>
      </c>
      <c r="G31" t="s">
        <v>20</v>
      </c>
      <c r="H31" s="8" t="s">
        <v>21</v>
      </c>
      <c r="I31" s="8" t="s">
        <v>22</v>
      </c>
      <c r="J31" s="12">
        <v>434.97</v>
      </c>
      <c r="K31" s="12">
        <v>19643185.489999998</v>
      </c>
      <c r="M31" s="10"/>
      <c r="N31" s="10"/>
      <c r="O31" s="10"/>
      <c r="P31" s="10"/>
    </row>
    <row r="32" spans="1:32" x14ac:dyDescent="0.25">
      <c r="H32" s="17" t="str">
        <f>H31</f>
        <v>Ancillary substation equipment (dx)</v>
      </c>
      <c r="I32" s="17" t="str">
        <f>I31</f>
        <v>Ancillary substation equipment (tx)</v>
      </c>
      <c r="J32" s="14">
        <f>SUM(J30:J31)</f>
        <v>280296.00999999995</v>
      </c>
      <c r="K32" s="14">
        <f>AVERAGE(K30:K31)</f>
        <v>19643185.489999998</v>
      </c>
      <c r="L32" s="13">
        <f t="shared" ref="L32" si="6">J32/K32</f>
        <v>1.4269376529722927E-2</v>
      </c>
      <c r="M32" s="10"/>
      <c r="N32" s="10">
        <v>36.3389906908535</v>
      </c>
      <c r="O32" s="10"/>
      <c r="P32" s="10">
        <v>31.080277564853063</v>
      </c>
      <c r="R32" s="22" t="s">
        <v>364</v>
      </c>
      <c r="S32" s="23">
        <f>S26-S21</f>
        <v>-5.165289685234387</v>
      </c>
      <c r="V32" s="22" t="s">
        <v>363</v>
      </c>
      <c r="W32" s="23">
        <f>W21-W26</f>
        <v>5.1652896852343879</v>
      </c>
      <c r="Z32" s="53" t="s">
        <v>362</v>
      </c>
      <c r="AA32" s="54">
        <f>AA26-AA21</f>
        <v>-3.0569790739340039</v>
      </c>
      <c r="AD32" s="53" t="s">
        <v>361</v>
      </c>
      <c r="AE32" s="54">
        <f>AE21-AE26</f>
        <v>3.0569790739340057</v>
      </c>
    </row>
    <row r="33" spans="1:20" x14ac:dyDescent="0.25">
      <c r="H33" s="8"/>
      <c r="I33" s="8"/>
      <c r="J33" s="12"/>
      <c r="K33" s="12"/>
      <c r="M33" s="10"/>
      <c r="N33" s="10"/>
      <c r="O33" s="10"/>
      <c r="P33" s="10"/>
    </row>
    <row r="34" spans="1:20" x14ac:dyDescent="0.25">
      <c r="A34" t="s">
        <v>43</v>
      </c>
      <c r="B34" t="s">
        <v>42</v>
      </c>
      <c r="C34" t="s">
        <v>59</v>
      </c>
      <c r="D34" t="s">
        <v>45</v>
      </c>
      <c r="E34" t="s">
        <v>51</v>
      </c>
      <c r="F34">
        <v>100320</v>
      </c>
      <c r="G34" t="s">
        <v>23</v>
      </c>
      <c r="H34" s="8" t="s">
        <v>14</v>
      </c>
      <c r="I34" s="8" t="s">
        <v>24</v>
      </c>
      <c r="J34" s="12">
        <v>5514696.5300000003</v>
      </c>
      <c r="K34" s="12">
        <v>183826661.31999999</v>
      </c>
      <c r="M34" s="10"/>
      <c r="N34" s="10"/>
      <c r="O34" s="10"/>
      <c r="P34" s="10"/>
    </row>
    <row r="35" spans="1:20" x14ac:dyDescent="0.25">
      <c r="A35" t="s">
        <v>43</v>
      </c>
      <c r="B35" t="s">
        <v>42</v>
      </c>
      <c r="C35" t="s">
        <v>59</v>
      </c>
      <c r="D35" t="s">
        <v>46</v>
      </c>
      <c r="E35" t="s">
        <v>52</v>
      </c>
      <c r="F35">
        <v>100320</v>
      </c>
      <c r="G35" t="s">
        <v>23</v>
      </c>
      <c r="H35" s="8" t="s">
        <v>14</v>
      </c>
      <c r="I35" s="8" t="s">
        <v>24</v>
      </c>
      <c r="J35" s="12">
        <v>2086361.8799999992</v>
      </c>
      <c r="K35" s="12">
        <v>183826661.31999999</v>
      </c>
      <c r="M35" s="10"/>
      <c r="N35" s="10"/>
      <c r="O35" s="10"/>
      <c r="P35" s="10"/>
      <c r="S35" s="91"/>
      <c r="T35" s="9"/>
    </row>
    <row r="36" spans="1:20" x14ac:dyDescent="0.25">
      <c r="A36" t="s">
        <v>43</v>
      </c>
      <c r="B36" t="s">
        <v>42</v>
      </c>
      <c r="C36" t="s">
        <v>59</v>
      </c>
      <c r="D36" t="s">
        <v>47</v>
      </c>
      <c r="E36" t="s">
        <v>53</v>
      </c>
      <c r="F36">
        <v>100320</v>
      </c>
      <c r="G36" t="s">
        <v>23</v>
      </c>
      <c r="H36" s="8" t="s">
        <v>14</v>
      </c>
      <c r="I36" s="8" t="s">
        <v>24</v>
      </c>
      <c r="J36" s="12">
        <v>1936471.6199999994</v>
      </c>
      <c r="K36" s="12">
        <v>183826661.31999999</v>
      </c>
      <c r="M36" s="10"/>
      <c r="N36" s="10"/>
      <c r="O36" s="10"/>
      <c r="P36" s="10"/>
      <c r="S36" s="91"/>
      <c r="T36" s="9"/>
    </row>
    <row r="37" spans="1:20" x14ac:dyDescent="0.25">
      <c r="A37" t="s">
        <v>43</v>
      </c>
      <c r="B37" t="s">
        <v>42</v>
      </c>
      <c r="C37" t="s">
        <v>59</v>
      </c>
      <c r="D37" t="s">
        <v>48</v>
      </c>
      <c r="E37" t="s">
        <v>54</v>
      </c>
      <c r="F37">
        <v>100320</v>
      </c>
      <c r="G37" t="s">
        <v>23</v>
      </c>
      <c r="H37" s="8" t="s">
        <v>14</v>
      </c>
      <c r="I37" s="8" t="s">
        <v>24</v>
      </c>
      <c r="J37" s="12">
        <v>1812783.84</v>
      </c>
      <c r="K37" s="12">
        <v>183826661.31999999</v>
      </c>
      <c r="M37" s="10"/>
      <c r="N37" s="10"/>
      <c r="O37" s="10"/>
      <c r="P37" s="10"/>
      <c r="S37" s="91"/>
    </row>
    <row r="38" spans="1:20" x14ac:dyDescent="0.25">
      <c r="A38" t="s">
        <v>43</v>
      </c>
      <c r="B38" t="s">
        <v>42</v>
      </c>
      <c r="C38" t="s">
        <v>59</v>
      </c>
      <c r="D38" t="s">
        <v>49</v>
      </c>
      <c r="E38" t="s">
        <v>55</v>
      </c>
      <c r="F38">
        <v>100320</v>
      </c>
      <c r="G38" t="s">
        <v>23</v>
      </c>
      <c r="H38" s="8" t="s">
        <v>14</v>
      </c>
      <c r="I38" s="8" t="s">
        <v>24</v>
      </c>
      <c r="J38" s="12">
        <v>3110308.69</v>
      </c>
      <c r="K38" s="12">
        <v>183826661.31999999</v>
      </c>
      <c r="M38" s="10"/>
      <c r="N38" s="10"/>
      <c r="O38" s="10"/>
      <c r="P38" s="10"/>
    </row>
    <row r="39" spans="1:20" x14ac:dyDescent="0.25">
      <c r="H39" s="17" t="str">
        <f>H38</f>
        <v>Substations (dx)</v>
      </c>
      <c r="I39" s="17" t="str">
        <f>I38</f>
        <v>Zone substation equip 132/66kV (tx)</v>
      </c>
      <c r="J39" s="14">
        <f>SUM(J34:J38)</f>
        <v>14460622.559999999</v>
      </c>
      <c r="K39" s="14">
        <f>AVERAGE(K34:K38)</f>
        <v>183826661.31999999</v>
      </c>
      <c r="L39" s="13">
        <f t="shared" ref="L39" si="7">J39/K39</f>
        <v>7.8664446474537103E-2</v>
      </c>
      <c r="M39" s="10"/>
      <c r="N39" s="10">
        <v>432.05496342606449</v>
      </c>
      <c r="O39" s="10"/>
      <c r="P39" s="10">
        <v>253.75764855740059</v>
      </c>
    </row>
    <row r="40" spans="1:20" x14ac:dyDescent="0.25">
      <c r="J40" s="12"/>
      <c r="K40" s="12"/>
      <c r="M40" s="10"/>
      <c r="N40" s="10"/>
      <c r="O40" s="10"/>
      <c r="P40" s="10"/>
    </row>
    <row r="41" spans="1:20" x14ac:dyDescent="0.25">
      <c r="A41" t="s">
        <v>43</v>
      </c>
      <c r="B41" t="s">
        <v>42</v>
      </c>
      <c r="C41" t="s">
        <v>59</v>
      </c>
      <c r="D41" t="s">
        <v>46</v>
      </c>
      <c r="E41" t="s">
        <v>52</v>
      </c>
      <c r="F41">
        <v>100330</v>
      </c>
      <c r="G41" t="s">
        <v>25</v>
      </c>
      <c r="H41" s="18" t="s">
        <v>21</v>
      </c>
      <c r="I41" s="18" t="s">
        <v>22</v>
      </c>
      <c r="J41" s="14">
        <v>59935.37</v>
      </c>
      <c r="K41" s="14">
        <v>1830195.6</v>
      </c>
      <c r="L41" s="13">
        <f t="shared" ref="L41" si="8">J41/K41</f>
        <v>3.2748068020707732E-2</v>
      </c>
      <c r="M41" s="10"/>
      <c r="N41" s="10">
        <v>36.3389906908535</v>
      </c>
      <c r="O41" s="10"/>
      <c r="P41" s="10">
        <v>31.080277564853063</v>
      </c>
    </row>
    <row r="42" spans="1:20" x14ac:dyDescent="0.25">
      <c r="J42" s="12"/>
      <c r="K42" s="12"/>
    </row>
    <row r="43" spans="1:20" x14ac:dyDescent="0.25">
      <c r="A43" t="s">
        <v>235</v>
      </c>
      <c r="J43" s="58">
        <f>J41+J39+J32+J28+J24+J16+J8+J6</f>
        <v>49947129.019999996</v>
      </c>
      <c r="K43" s="58">
        <f>K41+K39+K32+K28+K24+K16+K8+K6</f>
        <v>2459939348.21</v>
      </c>
    </row>
    <row r="44" spans="1:20" x14ac:dyDescent="0.25">
      <c r="I44" s="60"/>
      <c r="J44" s="9"/>
    </row>
    <row r="45" spans="1:20" x14ac:dyDescent="0.25">
      <c r="K45" s="11"/>
      <c r="L45" s="11"/>
      <c r="M45" s="11" t="s">
        <v>97</v>
      </c>
      <c r="N45" s="11" t="s">
        <v>98</v>
      </c>
      <c r="O45" s="11" t="s">
        <v>99</v>
      </c>
      <c r="P45" s="11" t="s">
        <v>100</v>
      </c>
    </row>
    <row r="46" spans="1:20" x14ac:dyDescent="0.25">
      <c r="K46" s="11" t="s">
        <v>79</v>
      </c>
      <c r="L46" s="11"/>
      <c r="M46" s="20">
        <f>SUMPRODUCT($L4:$L8,M4:M8)</f>
        <v>62.481172397964869</v>
      </c>
      <c r="N46" s="20">
        <f>SUMPRODUCT($L16:$L41,N16:N41)</f>
        <v>57.315882712730485</v>
      </c>
      <c r="O46" s="20">
        <f>SUMPRODUCT($L4:$L8,O4:O8)</f>
        <v>37.711211292626878</v>
      </c>
      <c r="P46" s="20">
        <f>SUMPRODUCT($L16:$L41,P16:P41)</f>
        <v>34.654232218692876</v>
      </c>
    </row>
    <row r="47" spans="1:20" x14ac:dyDescent="0.25">
      <c r="K47" s="11" t="s">
        <v>77</v>
      </c>
      <c r="L47" s="11"/>
      <c r="M47" s="21">
        <f>M46-N46</f>
        <v>5.1652896852343844</v>
      </c>
      <c r="N47" s="11"/>
      <c r="O47" s="21">
        <f>O46-P46</f>
        <v>3.0569790739340021</v>
      </c>
      <c r="P47" s="11"/>
    </row>
    <row r="48" spans="1:20" x14ac:dyDescent="0.25">
      <c r="K48" s="11" t="s">
        <v>78</v>
      </c>
      <c r="M48" s="9">
        <f>M47+S32</f>
        <v>0</v>
      </c>
      <c r="O48" s="9">
        <f>O47+AA32</f>
        <v>0</v>
      </c>
    </row>
  </sheetData>
  <mergeCells count="7">
    <mergeCell ref="C2:L2"/>
    <mergeCell ref="M2:N2"/>
    <mergeCell ref="O2:P2"/>
    <mergeCell ref="AD3:AF3"/>
    <mergeCell ref="Z3:AB3"/>
    <mergeCell ref="V3:X3"/>
    <mergeCell ref="R3:T3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84356F-25FD-4E62-8F3E-4E29F4B89688}">
  <sheetPr codeName="Sheet4">
    <tabColor rgb="FF92D050"/>
  </sheetPr>
  <dimension ref="A1:J60"/>
  <sheetViews>
    <sheetView workbookViewId="0"/>
  </sheetViews>
  <sheetFormatPr defaultRowHeight="15" x14ac:dyDescent="0.25"/>
  <cols>
    <col min="1" max="1" width="7" customWidth="1"/>
    <col min="2" max="2" width="37.140625" customWidth="1"/>
    <col min="3" max="3" width="13.5703125" customWidth="1"/>
    <col min="4" max="4" width="15.85546875" customWidth="1"/>
    <col min="5" max="7" width="12.5703125" customWidth="1"/>
    <col min="8" max="8" width="33.140625" bestFit="1" customWidth="1"/>
    <col min="9" max="9" width="10.42578125" customWidth="1"/>
    <col min="10" max="10" width="14.7109375" customWidth="1"/>
  </cols>
  <sheetData>
    <row r="1" spans="1:5" x14ac:dyDescent="0.25">
      <c r="A1" s="66" t="s">
        <v>337</v>
      </c>
      <c r="C1" s="116" t="s">
        <v>347</v>
      </c>
    </row>
    <row r="2" spans="1:5" x14ac:dyDescent="0.25">
      <c r="C2" s="71" t="s">
        <v>256</v>
      </c>
    </row>
    <row r="3" spans="1:5" x14ac:dyDescent="0.25">
      <c r="B3" s="66" t="s">
        <v>355</v>
      </c>
    </row>
    <row r="4" spans="1:5" x14ac:dyDescent="0.25">
      <c r="B4" t="s">
        <v>258</v>
      </c>
      <c r="C4" s="9">
        <f>'Reclassifed in 2019-24'!U33</f>
        <v>208.50999182679504</v>
      </c>
    </row>
    <row r="5" spans="1:5" x14ac:dyDescent="0.25">
      <c r="B5" t="s">
        <v>254</v>
      </c>
      <c r="C5" s="9">
        <v>34.308534473895413</v>
      </c>
    </row>
    <row r="6" spans="1:5" x14ac:dyDescent="0.25">
      <c r="B6" t="s">
        <v>255</v>
      </c>
      <c r="C6" s="9">
        <f>C4/C5</f>
        <v>6.0774963146690384</v>
      </c>
    </row>
    <row r="7" spans="1:5" x14ac:dyDescent="0.25">
      <c r="C7" s="9"/>
    </row>
    <row r="8" spans="1:5" x14ac:dyDescent="0.25">
      <c r="B8" s="66" t="s">
        <v>356</v>
      </c>
      <c r="C8" s="9"/>
    </row>
    <row r="9" spans="1:5" x14ac:dyDescent="0.25">
      <c r="B9" t="s">
        <v>258</v>
      </c>
      <c r="C9" s="9">
        <f>'Reclassifed in 2019-24'!X33</f>
        <v>176.04620198090043</v>
      </c>
    </row>
    <row r="10" spans="1:5" x14ac:dyDescent="0.25">
      <c r="B10" t="s">
        <v>254</v>
      </c>
      <c r="C10" s="9">
        <v>35.413012268683062</v>
      </c>
    </row>
    <row r="11" spans="1:5" x14ac:dyDescent="0.25">
      <c r="B11" t="s">
        <v>253</v>
      </c>
      <c r="C11" s="9">
        <f>C9/C10</f>
        <v>4.971229237581241</v>
      </c>
    </row>
    <row r="12" spans="1:5" x14ac:dyDescent="0.25">
      <c r="C12" s="9"/>
    </row>
    <row r="13" spans="1:5" x14ac:dyDescent="0.25">
      <c r="B13" s="66" t="s">
        <v>339</v>
      </c>
    </row>
    <row r="14" spans="1:5" x14ac:dyDescent="0.25">
      <c r="B14" t="s">
        <v>237</v>
      </c>
      <c r="C14" s="117">
        <f>SUM(C15:C18)</f>
        <v>208.50999182679504</v>
      </c>
      <c r="D14" s="110" t="s">
        <v>257</v>
      </c>
      <c r="E14" s="119" t="s">
        <v>357</v>
      </c>
    </row>
    <row r="15" spans="1:5" x14ac:dyDescent="0.25">
      <c r="B15" t="s">
        <v>27</v>
      </c>
      <c r="C15" s="118">
        <f>'Reclassifed in 2019-24'!U34</f>
        <v>0.49703336254951891</v>
      </c>
      <c r="D15" s="67">
        <f>C15/C$14</f>
        <v>2.3837388232329617E-3</v>
      </c>
      <c r="E15" s="9">
        <v>42.857903387539956</v>
      </c>
    </row>
    <row r="16" spans="1:5" x14ac:dyDescent="0.25">
      <c r="B16" t="s">
        <v>28</v>
      </c>
      <c r="C16" s="118">
        <f>'Reclassifed in 2019-24'!U35</f>
        <v>7.4925577270106549</v>
      </c>
      <c r="D16" s="67">
        <f>C16/C$14</f>
        <v>3.5933806631360705E-2</v>
      </c>
      <c r="E16" s="9">
        <v>42.30440699113371</v>
      </c>
    </row>
    <row r="17" spans="2:7" x14ac:dyDescent="0.25">
      <c r="B17" t="s">
        <v>29</v>
      </c>
      <c r="C17" s="118">
        <f>'Reclassifed in 2019-24'!U36</f>
        <v>5.929347392847129</v>
      </c>
      <c r="D17" s="67">
        <f>C17/C$14</f>
        <v>2.8436754233689271E-2</v>
      </c>
      <c r="E17" s="9">
        <v>30.680078937914164</v>
      </c>
    </row>
    <row r="18" spans="2:7" x14ac:dyDescent="0.25">
      <c r="B18" t="s">
        <v>30</v>
      </c>
      <c r="C18" s="118">
        <f>'Reclassifed in 2019-24'!U37</f>
        <v>194.59105334438775</v>
      </c>
      <c r="D18" s="67">
        <f>C18/C$14</f>
        <v>0.93324570031171705</v>
      </c>
      <c r="E18" s="9">
        <v>33.459989000448203</v>
      </c>
    </row>
    <row r="21" spans="2:7" x14ac:dyDescent="0.25">
      <c r="B21" s="66" t="s">
        <v>340</v>
      </c>
    </row>
    <row r="22" spans="2:7" x14ac:dyDescent="0.25">
      <c r="B22" t="s">
        <v>237</v>
      </c>
      <c r="C22" s="117">
        <f>SUM(C23:C26)</f>
        <v>176.04620198090043</v>
      </c>
      <c r="D22" s="110" t="s">
        <v>257</v>
      </c>
      <c r="E22" s="119" t="s">
        <v>357</v>
      </c>
    </row>
    <row r="23" spans="2:7" x14ac:dyDescent="0.25">
      <c r="B23" t="s">
        <v>27</v>
      </c>
      <c r="C23" s="118">
        <f>'Reclassifed in 2019-24'!X34</f>
        <v>0.30530210583648093</v>
      </c>
      <c r="D23" s="67">
        <f>C23/C$22</f>
        <v>1.7342158047215566E-3</v>
      </c>
      <c r="E23" s="82">
        <v>35.413046225972209</v>
      </c>
    </row>
    <row r="24" spans="2:7" x14ac:dyDescent="0.25">
      <c r="B24" t="s">
        <v>28</v>
      </c>
      <c r="C24" s="118">
        <f>'Reclassifed in 2019-24'!X35</f>
        <v>3.6096339718118045</v>
      </c>
      <c r="D24" s="67">
        <f>C24/C$22</f>
        <v>2.0503901425850811E-2</v>
      </c>
      <c r="E24" s="82">
        <v>36.384212751611713</v>
      </c>
    </row>
    <row r="25" spans="2:7" x14ac:dyDescent="0.25">
      <c r="B25" t="s">
        <v>29</v>
      </c>
      <c r="C25" s="118">
        <f>'Reclassifed in 2019-24'!X36</f>
        <v>3.9190301706797674</v>
      </c>
      <c r="D25" s="67">
        <f>C25/C$22</f>
        <v>2.226137301789078E-2</v>
      </c>
      <c r="E25" s="82">
        <v>34.773979931805222</v>
      </c>
    </row>
    <row r="26" spans="2:7" x14ac:dyDescent="0.25">
      <c r="B26" t="s">
        <v>30</v>
      </c>
      <c r="C26" s="118">
        <f>'Reclassifed in 2019-24'!X37</f>
        <v>168.2122357325724</v>
      </c>
      <c r="D26" s="67">
        <f>C26/C$22</f>
        <v>0.95550050975153689</v>
      </c>
      <c r="E26" s="82">
        <v>35.393148363056099</v>
      </c>
    </row>
    <row r="27" spans="2:7" x14ac:dyDescent="0.25">
      <c r="C27" s="9"/>
    </row>
    <row r="28" spans="2:7" x14ac:dyDescent="0.25">
      <c r="C28" s="9"/>
    </row>
    <row r="29" spans="2:7" x14ac:dyDescent="0.25">
      <c r="B29" s="66" t="s">
        <v>338</v>
      </c>
      <c r="C29" s="9"/>
    </row>
    <row r="30" spans="2:7" x14ac:dyDescent="0.25">
      <c r="C30" s="71" t="s">
        <v>252</v>
      </c>
      <c r="D30" s="71" t="s">
        <v>251</v>
      </c>
      <c r="E30" s="71" t="s">
        <v>250</v>
      </c>
      <c r="F30" s="71" t="s">
        <v>249</v>
      </c>
      <c r="G30" s="71" t="s">
        <v>248</v>
      </c>
    </row>
    <row r="31" spans="2:7" x14ac:dyDescent="0.25">
      <c r="B31" s="66" t="s">
        <v>247</v>
      </c>
      <c r="C31" s="70">
        <v>1.84049079754602E-2</v>
      </c>
      <c r="D31" s="70">
        <v>8.6058519793459354E-3</v>
      </c>
      <c r="E31" s="70">
        <v>3.49829351535835E-2</v>
      </c>
      <c r="F31" s="70">
        <v>7.8318219291014124E-2</v>
      </c>
      <c r="G31" s="70">
        <v>4.1000000000000002E-2</v>
      </c>
    </row>
    <row r="32" spans="2:7" x14ac:dyDescent="0.25">
      <c r="B32" t="s">
        <v>246</v>
      </c>
      <c r="C32" s="69">
        <f>(1+C31)</f>
        <v>1.0184049079754602</v>
      </c>
      <c r="D32" s="69">
        <f>C32*(1+D31)</f>
        <v>1.0271691498685365</v>
      </c>
      <c r="E32" s="69">
        <f>D32*(1+E31)</f>
        <v>1.0631025416301489</v>
      </c>
      <c r="F32" s="69">
        <f>E32*(1+F31)</f>
        <v>1.1463628396143735</v>
      </c>
      <c r="G32" s="69">
        <f>F32*(1+G31)</f>
        <v>1.1933637160385626</v>
      </c>
    </row>
    <row r="34" spans="2:10" x14ac:dyDescent="0.25">
      <c r="B34" s="66" t="s">
        <v>245</v>
      </c>
      <c r="C34" s="71" t="s">
        <v>252</v>
      </c>
      <c r="D34" s="71" t="s">
        <v>251</v>
      </c>
      <c r="E34" s="71" t="s">
        <v>250</v>
      </c>
      <c r="F34" s="71" t="s">
        <v>249</v>
      </c>
      <c r="G34" s="71" t="s">
        <v>248</v>
      </c>
    </row>
    <row r="35" spans="2:10" x14ac:dyDescent="0.25">
      <c r="B35" t="s">
        <v>244</v>
      </c>
      <c r="C35" s="9">
        <f>C4</f>
        <v>208.50999182679504</v>
      </c>
      <c r="D35" s="9">
        <f>C38</f>
        <v>206.15824696326945</v>
      </c>
      <c r="E35" s="9">
        <f>D38</f>
        <v>201.68979759808903</v>
      </c>
      <c r="F35" s="9">
        <f>E38</f>
        <v>202.28449692972984</v>
      </c>
      <c r="G35" s="9">
        <f>F38</f>
        <v>211.16004258641499</v>
      </c>
    </row>
    <row r="36" spans="2:10" x14ac:dyDescent="0.25">
      <c r="B36" t="s">
        <v>243</v>
      </c>
      <c r="C36" s="9">
        <f>-$C$6*C$32</f>
        <v>-6.1893520750617208</v>
      </c>
      <c r="D36" s="9">
        <f>-$C$6*D$32</f>
        <v>-6.2426167228677594</v>
      </c>
      <c r="E36" s="9">
        <f>-$C$6*E$32</f>
        <v>-6.461001778872518</v>
      </c>
      <c r="F36" s="9">
        <f>-$C$6*F$32</f>
        <v>-6.9670159330298889</v>
      </c>
      <c r="G36" s="9">
        <f>-$C$6*G$32</f>
        <v>-7.2526635862841129</v>
      </c>
    </row>
    <row r="37" spans="2:10" x14ac:dyDescent="0.25">
      <c r="B37" t="s">
        <v>242</v>
      </c>
      <c r="C37" s="9">
        <f>C35*C$31</f>
        <v>3.8376072115361213</v>
      </c>
      <c r="D37" s="9">
        <f>D35*D$31</f>
        <v>1.7741673576873405</v>
      </c>
      <c r="E37" s="9">
        <f>E35*E$31</f>
        <v>7.05570111051333</v>
      </c>
      <c r="F37" s="9">
        <f>F35*F$31</f>
        <v>15.842561589715055</v>
      </c>
      <c r="G37" s="9">
        <f>G35*G$31</f>
        <v>8.6575617460430152</v>
      </c>
    </row>
    <row r="38" spans="2:10" x14ac:dyDescent="0.25">
      <c r="B38" t="s">
        <v>238</v>
      </c>
      <c r="C38" s="9">
        <f>SUM(C35:C37)</f>
        <v>206.15824696326945</v>
      </c>
      <c r="D38" s="9">
        <f>SUM(D35:D37)</f>
        <v>201.68979759808903</v>
      </c>
      <c r="E38" s="9">
        <f>SUM(E35:E37)</f>
        <v>202.28449692972984</v>
      </c>
      <c r="F38" s="9">
        <f>SUM(F35:F37)</f>
        <v>211.16004258641499</v>
      </c>
      <c r="G38" s="68">
        <f>SUM(G35:G37)</f>
        <v>212.56494074617387</v>
      </c>
    </row>
    <row r="40" spans="2:10" x14ac:dyDescent="0.25">
      <c r="B40" s="66" t="s">
        <v>241</v>
      </c>
      <c r="C40" s="71" t="s">
        <v>252</v>
      </c>
      <c r="D40" s="71" t="s">
        <v>251</v>
      </c>
      <c r="E40" s="71" t="s">
        <v>250</v>
      </c>
      <c r="F40" s="71" t="s">
        <v>249</v>
      </c>
      <c r="G40" s="71" t="s">
        <v>248</v>
      </c>
    </row>
    <row r="41" spans="2:10" x14ac:dyDescent="0.25">
      <c r="B41" t="s">
        <v>240</v>
      </c>
      <c r="C41" s="9">
        <f>C9</f>
        <v>176.04620198090043</v>
      </c>
      <c r="D41" s="9">
        <f>C43</f>
        <v>169.96870566623139</v>
      </c>
      <c r="E41" s="9">
        <f>D43</f>
        <v>163.89120935156234</v>
      </c>
      <c r="F41" s="9">
        <f>E43</f>
        <v>157.81371303689329</v>
      </c>
      <c r="G41" s="9">
        <f>F43</f>
        <v>151.73621672222424</v>
      </c>
    </row>
    <row r="42" spans="2:10" x14ac:dyDescent="0.25">
      <c r="B42" t="s">
        <v>239</v>
      </c>
      <c r="C42" s="9">
        <f>-$C$6</f>
        <v>-6.0774963146690384</v>
      </c>
      <c r="D42" s="9">
        <f>-$C$6</f>
        <v>-6.0774963146690384</v>
      </c>
      <c r="E42" s="9">
        <f>-$C$6</f>
        <v>-6.0774963146690384</v>
      </c>
      <c r="F42" s="9">
        <f>-$C$6</f>
        <v>-6.0774963146690384</v>
      </c>
      <c r="G42" s="9">
        <f>-$C$6</f>
        <v>-6.0774963146690384</v>
      </c>
    </row>
    <row r="43" spans="2:10" x14ac:dyDescent="0.25">
      <c r="B43" t="s">
        <v>238</v>
      </c>
      <c r="C43" s="9">
        <f>SUM(C41:C42)</f>
        <v>169.96870566623139</v>
      </c>
      <c r="D43" s="9">
        <f>SUM(D41:D42)</f>
        <v>163.89120935156234</v>
      </c>
      <c r="E43" s="9">
        <f>SUM(E41:E42)</f>
        <v>157.81371303689329</v>
      </c>
      <c r="F43" s="9">
        <f>SUM(F41:F42)</f>
        <v>151.73621672222424</v>
      </c>
      <c r="G43" s="68">
        <f>SUM(G41:G42)</f>
        <v>145.65872040755519</v>
      </c>
    </row>
    <row r="45" spans="2:10" x14ac:dyDescent="0.25">
      <c r="B45" s="65"/>
    </row>
    <row r="46" spans="2:10" x14ac:dyDescent="0.25">
      <c r="B46" s="65" t="s">
        <v>335</v>
      </c>
      <c r="H46" s="65" t="s">
        <v>336</v>
      </c>
    </row>
    <row r="47" spans="2:10" x14ac:dyDescent="0.25">
      <c r="B47" s="65"/>
      <c r="H47" s="65"/>
    </row>
    <row r="48" spans="2:10" x14ac:dyDescent="0.25">
      <c r="B48" s="22" t="s">
        <v>329</v>
      </c>
      <c r="C48" s="23">
        <f>SUM(C49)</f>
        <v>212.56494074617387</v>
      </c>
      <c r="D48" s="120" t="s">
        <v>359</v>
      </c>
      <c r="H48" s="22" t="s">
        <v>84</v>
      </c>
      <c r="I48" s="23">
        <f>SUM(I49:I52)</f>
        <v>212.56494074617387</v>
      </c>
      <c r="J48" s="120" t="s">
        <v>359</v>
      </c>
    </row>
    <row r="49" spans="2:10" x14ac:dyDescent="0.25">
      <c r="B49" s="63" t="s">
        <v>293</v>
      </c>
      <c r="C49" s="16">
        <f>G38</f>
        <v>212.56494074617387</v>
      </c>
      <c r="D49" s="92">
        <f>C5-5</f>
        <v>29.308534473895413</v>
      </c>
      <c r="H49" s="63" t="s">
        <v>27</v>
      </c>
      <c r="I49" s="16">
        <f>G$38*D15</f>
        <v>0.50669930171486877</v>
      </c>
      <c r="J49" s="92">
        <f>E15-5</f>
        <v>37.857903387539956</v>
      </c>
    </row>
    <row r="50" spans="2:10" x14ac:dyDescent="0.25">
      <c r="H50" s="63" t="s">
        <v>28</v>
      </c>
      <c r="I50" s="16">
        <f>G$38*D16</f>
        <v>7.6382674773796584</v>
      </c>
      <c r="J50" s="92">
        <f>E16-5</f>
        <v>37.30440699113371</v>
      </c>
    </row>
    <row r="51" spans="2:10" x14ac:dyDescent="0.25">
      <c r="H51" s="63" t="s">
        <v>29</v>
      </c>
      <c r="I51" s="16">
        <f>G$38*D17</f>
        <v>6.0446569786976694</v>
      </c>
      <c r="J51" s="92">
        <f>E17-5</f>
        <v>25.680078937914164</v>
      </c>
    </row>
    <row r="52" spans="2:10" x14ac:dyDescent="0.25">
      <c r="H52" s="62" t="s">
        <v>30</v>
      </c>
      <c r="I52" s="16">
        <f>G$38*D18</f>
        <v>198.37531698838168</v>
      </c>
      <c r="J52" s="92">
        <f>E18-5</f>
        <v>28.459989000448203</v>
      </c>
    </row>
    <row r="54" spans="2:10" x14ac:dyDescent="0.25">
      <c r="B54" s="65"/>
    </row>
    <row r="55" spans="2:10" x14ac:dyDescent="0.25">
      <c r="H55" s="65"/>
    </row>
    <row r="56" spans="2:10" x14ac:dyDescent="0.25">
      <c r="B56" s="15" t="s">
        <v>358</v>
      </c>
      <c r="C56" s="111">
        <f>SUM(C57)</f>
        <v>145.65872040755519</v>
      </c>
      <c r="D56" s="121" t="s">
        <v>359</v>
      </c>
      <c r="H56" s="15" t="s">
        <v>360</v>
      </c>
      <c r="I56" s="64">
        <f>SUM(I57:I60)</f>
        <v>145.65872040755519</v>
      </c>
      <c r="J56" s="122" t="s">
        <v>359</v>
      </c>
    </row>
    <row r="57" spans="2:10" x14ac:dyDescent="0.25">
      <c r="B57" s="63" t="s">
        <v>293</v>
      </c>
      <c r="C57" s="16">
        <f>G43</f>
        <v>145.65872040755519</v>
      </c>
      <c r="D57" s="92">
        <f>C10-5</f>
        <v>30.413012268683062</v>
      </c>
      <c r="H57" s="63" t="s">
        <v>27</v>
      </c>
      <c r="I57" s="16">
        <f>G$43*D23</f>
        <v>0.25260365502630056</v>
      </c>
      <c r="J57" s="92">
        <f>E23-5</f>
        <v>30.413046225972209</v>
      </c>
    </row>
    <row r="58" spans="2:10" x14ac:dyDescent="0.25">
      <c r="H58" s="63" t="s">
        <v>28</v>
      </c>
      <c r="I58" s="16">
        <f>G$43*D24</f>
        <v>2.9865720450520756</v>
      </c>
      <c r="J58" s="92">
        <f>E24-5</f>
        <v>31.384212751611713</v>
      </c>
    </row>
    <row r="59" spans="2:10" x14ac:dyDescent="0.25">
      <c r="H59" s="63" t="s">
        <v>29</v>
      </c>
      <c r="I59" s="16">
        <f>G$43*D25</f>
        <v>3.2425631083012463</v>
      </c>
      <c r="J59" s="92">
        <f>E25-5</f>
        <v>29.773979931805222</v>
      </c>
    </row>
    <row r="60" spans="2:10" x14ac:dyDescent="0.25">
      <c r="H60" s="62" t="s">
        <v>30</v>
      </c>
      <c r="I60" s="16">
        <f>G$43*D26</f>
        <v>139.17698159917558</v>
      </c>
      <c r="J60" s="92">
        <f>E26-5</f>
        <v>30.393148363056099</v>
      </c>
    </row>
  </sheetData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A161A-CD94-42FF-BBF4-311AE7319A80}">
  <sheetPr codeName="Sheet11">
    <tabColor theme="4" tint="0.39997558519241921"/>
  </sheetPr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3923A9-0226-4E76-9861-B877174F0E09}">
  <sheetPr codeName="Sheet13">
    <tabColor theme="4" tint="0.39997558519241921"/>
  </sheetPr>
  <dimension ref="A1:H26"/>
  <sheetViews>
    <sheetView workbookViewId="0"/>
  </sheetViews>
  <sheetFormatPr defaultRowHeight="12.75" x14ac:dyDescent="0.2"/>
  <cols>
    <col min="1" max="1" width="8.7109375" style="34"/>
    <col min="2" max="2" width="13.5703125" style="34" bestFit="1" customWidth="1"/>
    <col min="3" max="3" width="15.42578125" style="34" bestFit="1" customWidth="1"/>
    <col min="4" max="4" width="17.42578125" style="34" customWidth="1"/>
    <col min="5" max="5" width="77.28515625" style="34" customWidth="1"/>
    <col min="6" max="6" width="38.140625" style="34" bestFit="1" customWidth="1"/>
    <col min="7" max="7" width="19.5703125" style="34" bestFit="1" customWidth="1"/>
    <col min="8" max="8" width="14.85546875" style="34" bestFit="1" customWidth="1"/>
    <col min="9" max="250" width="8.7109375" style="34"/>
    <col min="251" max="251" width="13.5703125" style="34" bestFit="1" customWidth="1"/>
    <col min="252" max="252" width="15.42578125" style="34" bestFit="1" customWidth="1"/>
    <col min="253" max="253" width="17.42578125" style="34" customWidth="1"/>
    <col min="254" max="254" width="114.28515625" style="34" bestFit="1" customWidth="1"/>
    <col min="255" max="255" width="25.28515625" style="34" bestFit="1" customWidth="1"/>
    <col min="256" max="506" width="8.7109375" style="34"/>
    <col min="507" max="507" width="13.5703125" style="34" bestFit="1" customWidth="1"/>
    <col min="508" max="508" width="15.42578125" style="34" bestFit="1" customWidth="1"/>
    <col min="509" max="509" width="17.42578125" style="34" customWidth="1"/>
    <col min="510" max="510" width="114.28515625" style="34" bestFit="1" customWidth="1"/>
    <col min="511" max="511" width="25.28515625" style="34" bestFit="1" customWidth="1"/>
    <col min="512" max="762" width="8.7109375" style="34"/>
    <col min="763" max="763" width="13.5703125" style="34" bestFit="1" customWidth="1"/>
    <col min="764" max="764" width="15.42578125" style="34" bestFit="1" customWidth="1"/>
    <col min="765" max="765" width="17.42578125" style="34" customWidth="1"/>
    <col min="766" max="766" width="114.28515625" style="34" bestFit="1" customWidth="1"/>
    <col min="767" max="767" width="25.28515625" style="34" bestFit="1" customWidth="1"/>
    <col min="768" max="1018" width="8.7109375" style="34"/>
    <col min="1019" max="1019" width="13.5703125" style="34" bestFit="1" customWidth="1"/>
    <col min="1020" max="1020" width="15.42578125" style="34" bestFit="1" customWidth="1"/>
    <col min="1021" max="1021" width="17.42578125" style="34" customWidth="1"/>
    <col min="1022" max="1022" width="114.28515625" style="34" bestFit="1" customWidth="1"/>
    <col min="1023" max="1023" width="25.28515625" style="34" bestFit="1" customWidth="1"/>
    <col min="1024" max="1274" width="8.7109375" style="34"/>
    <col min="1275" max="1275" width="13.5703125" style="34" bestFit="1" customWidth="1"/>
    <col min="1276" max="1276" width="15.42578125" style="34" bestFit="1" customWidth="1"/>
    <col min="1277" max="1277" width="17.42578125" style="34" customWidth="1"/>
    <col min="1278" max="1278" width="114.28515625" style="34" bestFit="1" customWidth="1"/>
    <col min="1279" max="1279" width="25.28515625" style="34" bestFit="1" customWidth="1"/>
    <col min="1280" max="1530" width="8.7109375" style="34"/>
    <col min="1531" max="1531" width="13.5703125" style="34" bestFit="1" customWidth="1"/>
    <col min="1532" max="1532" width="15.42578125" style="34" bestFit="1" customWidth="1"/>
    <col min="1533" max="1533" width="17.42578125" style="34" customWidth="1"/>
    <col min="1534" max="1534" width="114.28515625" style="34" bestFit="1" customWidth="1"/>
    <col min="1535" max="1535" width="25.28515625" style="34" bestFit="1" customWidth="1"/>
    <col min="1536" max="1786" width="8.7109375" style="34"/>
    <col min="1787" max="1787" width="13.5703125" style="34" bestFit="1" customWidth="1"/>
    <col min="1788" max="1788" width="15.42578125" style="34" bestFit="1" customWidth="1"/>
    <col min="1789" max="1789" width="17.42578125" style="34" customWidth="1"/>
    <col min="1790" max="1790" width="114.28515625" style="34" bestFit="1" customWidth="1"/>
    <col min="1791" max="1791" width="25.28515625" style="34" bestFit="1" customWidth="1"/>
    <col min="1792" max="2042" width="8.7109375" style="34"/>
    <col min="2043" max="2043" width="13.5703125" style="34" bestFit="1" customWidth="1"/>
    <col min="2044" max="2044" width="15.42578125" style="34" bestFit="1" customWidth="1"/>
    <col min="2045" max="2045" width="17.42578125" style="34" customWidth="1"/>
    <col min="2046" max="2046" width="114.28515625" style="34" bestFit="1" customWidth="1"/>
    <col min="2047" max="2047" width="25.28515625" style="34" bestFit="1" customWidth="1"/>
    <col min="2048" max="2298" width="8.7109375" style="34"/>
    <col min="2299" max="2299" width="13.5703125" style="34" bestFit="1" customWidth="1"/>
    <col min="2300" max="2300" width="15.42578125" style="34" bestFit="1" customWidth="1"/>
    <col min="2301" max="2301" width="17.42578125" style="34" customWidth="1"/>
    <col min="2302" max="2302" width="114.28515625" style="34" bestFit="1" customWidth="1"/>
    <col min="2303" max="2303" width="25.28515625" style="34" bestFit="1" customWidth="1"/>
    <col min="2304" max="2554" width="8.7109375" style="34"/>
    <col min="2555" max="2555" width="13.5703125" style="34" bestFit="1" customWidth="1"/>
    <col min="2556" max="2556" width="15.42578125" style="34" bestFit="1" customWidth="1"/>
    <col min="2557" max="2557" width="17.42578125" style="34" customWidth="1"/>
    <col min="2558" max="2558" width="114.28515625" style="34" bestFit="1" customWidth="1"/>
    <col min="2559" max="2559" width="25.28515625" style="34" bestFit="1" customWidth="1"/>
    <col min="2560" max="2810" width="8.7109375" style="34"/>
    <col min="2811" max="2811" width="13.5703125" style="34" bestFit="1" customWidth="1"/>
    <col min="2812" max="2812" width="15.42578125" style="34" bestFit="1" customWidth="1"/>
    <col min="2813" max="2813" width="17.42578125" style="34" customWidth="1"/>
    <col min="2814" max="2814" width="114.28515625" style="34" bestFit="1" customWidth="1"/>
    <col min="2815" max="2815" width="25.28515625" style="34" bestFit="1" customWidth="1"/>
    <col min="2816" max="3066" width="8.7109375" style="34"/>
    <col min="3067" max="3067" width="13.5703125" style="34" bestFit="1" customWidth="1"/>
    <col min="3068" max="3068" width="15.42578125" style="34" bestFit="1" customWidth="1"/>
    <col min="3069" max="3069" width="17.42578125" style="34" customWidth="1"/>
    <col min="3070" max="3070" width="114.28515625" style="34" bestFit="1" customWidth="1"/>
    <col min="3071" max="3071" width="25.28515625" style="34" bestFit="1" customWidth="1"/>
    <col min="3072" max="3322" width="8.7109375" style="34"/>
    <col min="3323" max="3323" width="13.5703125" style="34" bestFit="1" customWidth="1"/>
    <col min="3324" max="3324" width="15.42578125" style="34" bestFit="1" customWidth="1"/>
    <col min="3325" max="3325" width="17.42578125" style="34" customWidth="1"/>
    <col min="3326" max="3326" width="114.28515625" style="34" bestFit="1" customWidth="1"/>
    <col min="3327" max="3327" width="25.28515625" style="34" bestFit="1" customWidth="1"/>
    <col min="3328" max="3578" width="8.7109375" style="34"/>
    <col min="3579" max="3579" width="13.5703125" style="34" bestFit="1" customWidth="1"/>
    <col min="3580" max="3580" width="15.42578125" style="34" bestFit="1" customWidth="1"/>
    <col min="3581" max="3581" width="17.42578125" style="34" customWidth="1"/>
    <col min="3582" max="3582" width="114.28515625" style="34" bestFit="1" customWidth="1"/>
    <col min="3583" max="3583" width="25.28515625" style="34" bestFit="1" customWidth="1"/>
    <col min="3584" max="3834" width="8.7109375" style="34"/>
    <col min="3835" max="3835" width="13.5703125" style="34" bestFit="1" customWidth="1"/>
    <col min="3836" max="3836" width="15.42578125" style="34" bestFit="1" customWidth="1"/>
    <col min="3837" max="3837" width="17.42578125" style="34" customWidth="1"/>
    <col min="3838" max="3838" width="114.28515625" style="34" bestFit="1" customWidth="1"/>
    <col min="3839" max="3839" width="25.28515625" style="34" bestFit="1" customWidth="1"/>
    <col min="3840" max="4090" width="8.7109375" style="34"/>
    <col min="4091" max="4091" width="13.5703125" style="34" bestFit="1" customWidth="1"/>
    <col min="4092" max="4092" width="15.42578125" style="34" bestFit="1" customWidth="1"/>
    <col min="4093" max="4093" width="17.42578125" style="34" customWidth="1"/>
    <col min="4094" max="4094" width="114.28515625" style="34" bestFit="1" customWidth="1"/>
    <col min="4095" max="4095" width="25.28515625" style="34" bestFit="1" customWidth="1"/>
    <col min="4096" max="4346" width="8.7109375" style="34"/>
    <col min="4347" max="4347" width="13.5703125" style="34" bestFit="1" customWidth="1"/>
    <col min="4348" max="4348" width="15.42578125" style="34" bestFit="1" customWidth="1"/>
    <col min="4349" max="4349" width="17.42578125" style="34" customWidth="1"/>
    <col min="4350" max="4350" width="114.28515625" style="34" bestFit="1" customWidth="1"/>
    <col min="4351" max="4351" width="25.28515625" style="34" bestFit="1" customWidth="1"/>
    <col min="4352" max="4602" width="8.7109375" style="34"/>
    <col min="4603" max="4603" width="13.5703125" style="34" bestFit="1" customWidth="1"/>
    <col min="4604" max="4604" width="15.42578125" style="34" bestFit="1" customWidth="1"/>
    <col min="4605" max="4605" width="17.42578125" style="34" customWidth="1"/>
    <col min="4606" max="4606" width="114.28515625" style="34" bestFit="1" customWidth="1"/>
    <col min="4607" max="4607" width="25.28515625" style="34" bestFit="1" customWidth="1"/>
    <col min="4608" max="4858" width="8.7109375" style="34"/>
    <col min="4859" max="4859" width="13.5703125" style="34" bestFit="1" customWidth="1"/>
    <col min="4860" max="4860" width="15.42578125" style="34" bestFit="1" customWidth="1"/>
    <col min="4861" max="4861" width="17.42578125" style="34" customWidth="1"/>
    <col min="4862" max="4862" width="114.28515625" style="34" bestFit="1" customWidth="1"/>
    <col min="4863" max="4863" width="25.28515625" style="34" bestFit="1" customWidth="1"/>
    <col min="4864" max="5114" width="8.7109375" style="34"/>
    <col min="5115" max="5115" width="13.5703125" style="34" bestFit="1" customWidth="1"/>
    <col min="5116" max="5116" width="15.42578125" style="34" bestFit="1" customWidth="1"/>
    <col min="5117" max="5117" width="17.42578125" style="34" customWidth="1"/>
    <col min="5118" max="5118" width="114.28515625" style="34" bestFit="1" customWidth="1"/>
    <col min="5119" max="5119" width="25.28515625" style="34" bestFit="1" customWidth="1"/>
    <col min="5120" max="5370" width="8.7109375" style="34"/>
    <col min="5371" max="5371" width="13.5703125" style="34" bestFit="1" customWidth="1"/>
    <col min="5372" max="5372" width="15.42578125" style="34" bestFit="1" customWidth="1"/>
    <col min="5373" max="5373" width="17.42578125" style="34" customWidth="1"/>
    <col min="5374" max="5374" width="114.28515625" style="34" bestFit="1" customWidth="1"/>
    <col min="5375" max="5375" width="25.28515625" style="34" bestFit="1" customWidth="1"/>
    <col min="5376" max="5626" width="8.7109375" style="34"/>
    <col min="5627" max="5627" width="13.5703125" style="34" bestFit="1" customWidth="1"/>
    <col min="5628" max="5628" width="15.42578125" style="34" bestFit="1" customWidth="1"/>
    <col min="5629" max="5629" width="17.42578125" style="34" customWidth="1"/>
    <col min="5630" max="5630" width="114.28515625" style="34" bestFit="1" customWidth="1"/>
    <col min="5631" max="5631" width="25.28515625" style="34" bestFit="1" customWidth="1"/>
    <col min="5632" max="5882" width="8.7109375" style="34"/>
    <col min="5883" max="5883" width="13.5703125" style="34" bestFit="1" customWidth="1"/>
    <col min="5884" max="5884" width="15.42578125" style="34" bestFit="1" customWidth="1"/>
    <col min="5885" max="5885" width="17.42578125" style="34" customWidth="1"/>
    <col min="5886" max="5886" width="114.28515625" style="34" bestFit="1" customWidth="1"/>
    <col min="5887" max="5887" width="25.28515625" style="34" bestFit="1" customWidth="1"/>
    <col min="5888" max="6138" width="8.7109375" style="34"/>
    <col min="6139" max="6139" width="13.5703125" style="34" bestFit="1" customWidth="1"/>
    <col min="6140" max="6140" width="15.42578125" style="34" bestFit="1" customWidth="1"/>
    <col min="6141" max="6141" width="17.42578125" style="34" customWidth="1"/>
    <col min="6142" max="6142" width="114.28515625" style="34" bestFit="1" customWidth="1"/>
    <col min="6143" max="6143" width="25.28515625" style="34" bestFit="1" customWidth="1"/>
    <col min="6144" max="6394" width="8.7109375" style="34"/>
    <col min="6395" max="6395" width="13.5703125" style="34" bestFit="1" customWidth="1"/>
    <col min="6396" max="6396" width="15.42578125" style="34" bestFit="1" customWidth="1"/>
    <col min="6397" max="6397" width="17.42578125" style="34" customWidth="1"/>
    <col min="6398" max="6398" width="114.28515625" style="34" bestFit="1" customWidth="1"/>
    <col min="6399" max="6399" width="25.28515625" style="34" bestFit="1" customWidth="1"/>
    <col min="6400" max="6650" width="8.7109375" style="34"/>
    <col min="6651" max="6651" width="13.5703125" style="34" bestFit="1" customWidth="1"/>
    <col min="6652" max="6652" width="15.42578125" style="34" bestFit="1" customWidth="1"/>
    <col min="6653" max="6653" width="17.42578125" style="34" customWidth="1"/>
    <col min="6654" max="6654" width="114.28515625" style="34" bestFit="1" customWidth="1"/>
    <col min="6655" max="6655" width="25.28515625" style="34" bestFit="1" customWidth="1"/>
    <col min="6656" max="6906" width="8.7109375" style="34"/>
    <col min="6907" max="6907" width="13.5703125" style="34" bestFit="1" customWidth="1"/>
    <col min="6908" max="6908" width="15.42578125" style="34" bestFit="1" customWidth="1"/>
    <col min="6909" max="6909" width="17.42578125" style="34" customWidth="1"/>
    <col min="6910" max="6910" width="114.28515625" style="34" bestFit="1" customWidth="1"/>
    <col min="6911" max="6911" width="25.28515625" style="34" bestFit="1" customWidth="1"/>
    <col min="6912" max="7162" width="8.7109375" style="34"/>
    <col min="7163" max="7163" width="13.5703125" style="34" bestFit="1" customWidth="1"/>
    <col min="7164" max="7164" width="15.42578125" style="34" bestFit="1" customWidth="1"/>
    <col min="7165" max="7165" width="17.42578125" style="34" customWidth="1"/>
    <col min="7166" max="7166" width="114.28515625" style="34" bestFit="1" customWidth="1"/>
    <col min="7167" max="7167" width="25.28515625" style="34" bestFit="1" customWidth="1"/>
    <col min="7168" max="7418" width="8.7109375" style="34"/>
    <col min="7419" max="7419" width="13.5703125" style="34" bestFit="1" customWidth="1"/>
    <col min="7420" max="7420" width="15.42578125" style="34" bestFit="1" customWidth="1"/>
    <col min="7421" max="7421" width="17.42578125" style="34" customWidth="1"/>
    <col min="7422" max="7422" width="114.28515625" style="34" bestFit="1" customWidth="1"/>
    <col min="7423" max="7423" width="25.28515625" style="34" bestFit="1" customWidth="1"/>
    <col min="7424" max="7674" width="8.7109375" style="34"/>
    <col min="7675" max="7675" width="13.5703125" style="34" bestFit="1" customWidth="1"/>
    <col min="7676" max="7676" width="15.42578125" style="34" bestFit="1" customWidth="1"/>
    <col min="7677" max="7677" width="17.42578125" style="34" customWidth="1"/>
    <col min="7678" max="7678" width="114.28515625" style="34" bestFit="1" customWidth="1"/>
    <col min="7679" max="7679" width="25.28515625" style="34" bestFit="1" customWidth="1"/>
    <col min="7680" max="7930" width="8.7109375" style="34"/>
    <col min="7931" max="7931" width="13.5703125" style="34" bestFit="1" customWidth="1"/>
    <col min="7932" max="7932" width="15.42578125" style="34" bestFit="1" customWidth="1"/>
    <col min="7933" max="7933" width="17.42578125" style="34" customWidth="1"/>
    <col min="7934" max="7934" width="114.28515625" style="34" bestFit="1" customWidth="1"/>
    <col min="7935" max="7935" width="25.28515625" style="34" bestFit="1" customWidth="1"/>
    <col min="7936" max="8186" width="8.7109375" style="34"/>
    <col min="8187" max="8187" width="13.5703125" style="34" bestFit="1" customWidth="1"/>
    <col min="8188" max="8188" width="15.42578125" style="34" bestFit="1" customWidth="1"/>
    <col min="8189" max="8189" width="17.42578125" style="34" customWidth="1"/>
    <col min="8190" max="8190" width="114.28515625" style="34" bestFit="1" customWidth="1"/>
    <col min="8191" max="8191" width="25.28515625" style="34" bestFit="1" customWidth="1"/>
    <col min="8192" max="8442" width="8.7109375" style="34"/>
    <col min="8443" max="8443" width="13.5703125" style="34" bestFit="1" customWidth="1"/>
    <col min="8444" max="8444" width="15.42578125" style="34" bestFit="1" customWidth="1"/>
    <col min="8445" max="8445" width="17.42578125" style="34" customWidth="1"/>
    <col min="8446" max="8446" width="114.28515625" style="34" bestFit="1" customWidth="1"/>
    <col min="8447" max="8447" width="25.28515625" style="34" bestFit="1" customWidth="1"/>
    <col min="8448" max="8698" width="8.7109375" style="34"/>
    <col min="8699" max="8699" width="13.5703125" style="34" bestFit="1" customWidth="1"/>
    <col min="8700" max="8700" width="15.42578125" style="34" bestFit="1" customWidth="1"/>
    <col min="8701" max="8701" width="17.42578125" style="34" customWidth="1"/>
    <col min="8702" max="8702" width="114.28515625" style="34" bestFit="1" customWidth="1"/>
    <col min="8703" max="8703" width="25.28515625" style="34" bestFit="1" customWidth="1"/>
    <col min="8704" max="8954" width="8.7109375" style="34"/>
    <col min="8955" max="8955" width="13.5703125" style="34" bestFit="1" customWidth="1"/>
    <col min="8956" max="8956" width="15.42578125" style="34" bestFit="1" customWidth="1"/>
    <col min="8957" max="8957" width="17.42578125" style="34" customWidth="1"/>
    <col min="8958" max="8958" width="114.28515625" style="34" bestFit="1" customWidth="1"/>
    <col min="8959" max="8959" width="25.28515625" style="34" bestFit="1" customWidth="1"/>
    <col min="8960" max="9210" width="8.7109375" style="34"/>
    <col min="9211" max="9211" width="13.5703125" style="34" bestFit="1" customWidth="1"/>
    <col min="9212" max="9212" width="15.42578125" style="34" bestFit="1" customWidth="1"/>
    <col min="9213" max="9213" width="17.42578125" style="34" customWidth="1"/>
    <col min="9214" max="9214" width="114.28515625" style="34" bestFit="1" customWidth="1"/>
    <col min="9215" max="9215" width="25.28515625" style="34" bestFit="1" customWidth="1"/>
    <col min="9216" max="9466" width="8.7109375" style="34"/>
    <col min="9467" max="9467" width="13.5703125" style="34" bestFit="1" customWidth="1"/>
    <col min="9468" max="9468" width="15.42578125" style="34" bestFit="1" customWidth="1"/>
    <col min="9469" max="9469" width="17.42578125" style="34" customWidth="1"/>
    <col min="9470" max="9470" width="114.28515625" style="34" bestFit="1" customWidth="1"/>
    <col min="9471" max="9471" width="25.28515625" style="34" bestFit="1" customWidth="1"/>
    <col min="9472" max="9722" width="8.7109375" style="34"/>
    <col min="9723" max="9723" width="13.5703125" style="34" bestFit="1" customWidth="1"/>
    <col min="9724" max="9724" width="15.42578125" style="34" bestFit="1" customWidth="1"/>
    <col min="9725" max="9725" width="17.42578125" style="34" customWidth="1"/>
    <col min="9726" max="9726" width="114.28515625" style="34" bestFit="1" customWidth="1"/>
    <col min="9727" max="9727" width="25.28515625" style="34" bestFit="1" customWidth="1"/>
    <col min="9728" max="9978" width="8.7109375" style="34"/>
    <col min="9979" max="9979" width="13.5703125" style="34" bestFit="1" customWidth="1"/>
    <col min="9980" max="9980" width="15.42578125" style="34" bestFit="1" customWidth="1"/>
    <col min="9981" max="9981" width="17.42578125" style="34" customWidth="1"/>
    <col min="9982" max="9982" width="114.28515625" style="34" bestFit="1" customWidth="1"/>
    <col min="9983" max="9983" width="25.28515625" style="34" bestFit="1" customWidth="1"/>
    <col min="9984" max="10234" width="8.7109375" style="34"/>
    <col min="10235" max="10235" width="13.5703125" style="34" bestFit="1" customWidth="1"/>
    <col min="10236" max="10236" width="15.42578125" style="34" bestFit="1" customWidth="1"/>
    <col min="10237" max="10237" width="17.42578125" style="34" customWidth="1"/>
    <col min="10238" max="10238" width="114.28515625" style="34" bestFit="1" customWidth="1"/>
    <col min="10239" max="10239" width="25.28515625" style="34" bestFit="1" customWidth="1"/>
    <col min="10240" max="10490" width="8.7109375" style="34"/>
    <col min="10491" max="10491" width="13.5703125" style="34" bestFit="1" customWidth="1"/>
    <col min="10492" max="10492" width="15.42578125" style="34" bestFit="1" customWidth="1"/>
    <col min="10493" max="10493" width="17.42578125" style="34" customWidth="1"/>
    <col min="10494" max="10494" width="114.28515625" style="34" bestFit="1" customWidth="1"/>
    <col min="10495" max="10495" width="25.28515625" style="34" bestFit="1" customWidth="1"/>
    <col min="10496" max="10746" width="8.7109375" style="34"/>
    <col min="10747" max="10747" width="13.5703125" style="34" bestFit="1" customWidth="1"/>
    <col min="10748" max="10748" width="15.42578125" style="34" bestFit="1" customWidth="1"/>
    <col min="10749" max="10749" width="17.42578125" style="34" customWidth="1"/>
    <col min="10750" max="10750" width="114.28515625" style="34" bestFit="1" customWidth="1"/>
    <col min="10751" max="10751" width="25.28515625" style="34" bestFit="1" customWidth="1"/>
    <col min="10752" max="11002" width="8.7109375" style="34"/>
    <col min="11003" max="11003" width="13.5703125" style="34" bestFit="1" customWidth="1"/>
    <col min="11004" max="11004" width="15.42578125" style="34" bestFit="1" customWidth="1"/>
    <col min="11005" max="11005" width="17.42578125" style="34" customWidth="1"/>
    <col min="11006" max="11006" width="114.28515625" style="34" bestFit="1" customWidth="1"/>
    <col min="11007" max="11007" width="25.28515625" style="34" bestFit="1" customWidth="1"/>
    <col min="11008" max="11258" width="8.7109375" style="34"/>
    <col min="11259" max="11259" width="13.5703125" style="34" bestFit="1" customWidth="1"/>
    <col min="11260" max="11260" width="15.42578125" style="34" bestFit="1" customWidth="1"/>
    <col min="11261" max="11261" width="17.42578125" style="34" customWidth="1"/>
    <col min="11262" max="11262" width="114.28515625" style="34" bestFit="1" customWidth="1"/>
    <col min="11263" max="11263" width="25.28515625" style="34" bestFit="1" customWidth="1"/>
    <col min="11264" max="11514" width="8.7109375" style="34"/>
    <col min="11515" max="11515" width="13.5703125" style="34" bestFit="1" customWidth="1"/>
    <col min="11516" max="11516" width="15.42578125" style="34" bestFit="1" customWidth="1"/>
    <col min="11517" max="11517" width="17.42578125" style="34" customWidth="1"/>
    <col min="11518" max="11518" width="114.28515625" style="34" bestFit="1" customWidth="1"/>
    <col min="11519" max="11519" width="25.28515625" style="34" bestFit="1" customWidth="1"/>
    <col min="11520" max="11770" width="8.7109375" style="34"/>
    <col min="11771" max="11771" width="13.5703125" style="34" bestFit="1" customWidth="1"/>
    <col min="11772" max="11772" width="15.42578125" style="34" bestFit="1" customWidth="1"/>
    <col min="11773" max="11773" width="17.42578125" style="34" customWidth="1"/>
    <col min="11774" max="11774" width="114.28515625" style="34" bestFit="1" customWidth="1"/>
    <col min="11775" max="11775" width="25.28515625" style="34" bestFit="1" customWidth="1"/>
    <col min="11776" max="12026" width="8.7109375" style="34"/>
    <col min="12027" max="12027" width="13.5703125" style="34" bestFit="1" customWidth="1"/>
    <col min="12028" max="12028" width="15.42578125" style="34" bestFit="1" customWidth="1"/>
    <col min="12029" max="12029" width="17.42578125" style="34" customWidth="1"/>
    <col min="12030" max="12030" width="114.28515625" style="34" bestFit="1" customWidth="1"/>
    <col min="12031" max="12031" width="25.28515625" style="34" bestFit="1" customWidth="1"/>
    <col min="12032" max="12282" width="8.7109375" style="34"/>
    <col min="12283" max="12283" width="13.5703125" style="34" bestFit="1" customWidth="1"/>
    <col min="12284" max="12284" width="15.42578125" style="34" bestFit="1" customWidth="1"/>
    <col min="12285" max="12285" width="17.42578125" style="34" customWidth="1"/>
    <col min="12286" max="12286" width="114.28515625" style="34" bestFit="1" customWidth="1"/>
    <col min="12287" max="12287" width="25.28515625" style="34" bestFit="1" customWidth="1"/>
    <col min="12288" max="12538" width="8.7109375" style="34"/>
    <col min="12539" max="12539" width="13.5703125" style="34" bestFit="1" customWidth="1"/>
    <col min="12540" max="12540" width="15.42578125" style="34" bestFit="1" customWidth="1"/>
    <col min="12541" max="12541" width="17.42578125" style="34" customWidth="1"/>
    <col min="12542" max="12542" width="114.28515625" style="34" bestFit="1" customWidth="1"/>
    <col min="12543" max="12543" width="25.28515625" style="34" bestFit="1" customWidth="1"/>
    <col min="12544" max="12794" width="8.7109375" style="34"/>
    <col min="12795" max="12795" width="13.5703125" style="34" bestFit="1" customWidth="1"/>
    <col min="12796" max="12796" width="15.42578125" style="34" bestFit="1" customWidth="1"/>
    <col min="12797" max="12797" width="17.42578125" style="34" customWidth="1"/>
    <col min="12798" max="12798" width="114.28515625" style="34" bestFit="1" customWidth="1"/>
    <col min="12799" max="12799" width="25.28515625" style="34" bestFit="1" customWidth="1"/>
    <col min="12800" max="13050" width="8.7109375" style="34"/>
    <col min="13051" max="13051" width="13.5703125" style="34" bestFit="1" customWidth="1"/>
    <col min="13052" max="13052" width="15.42578125" style="34" bestFit="1" customWidth="1"/>
    <col min="13053" max="13053" width="17.42578125" style="34" customWidth="1"/>
    <col min="13054" max="13054" width="114.28515625" style="34" bestFit="1" customWidth="1"/>
    <col min="13055" max="13055" width="25.28515625" style="34" bestFit="1" customWidth="1"/>
    <col min="13056" max="13306" width="8.7109375" style="34"/>
    <col min="13307" max="13307" width="13.5703125" style="34" bestFit="1" customWidth="1"/>
    <col min="13308" max="13308" width="15.42578125" style="34" bestFit="1" customWidth="1"/>
    <col min="13309" max="13309" width="17.42578125" style="34" customWidth="1"/>
    <col min="13310" max="13310" width="114.28515625" style="34" bestFit="1" customWidth="1"/>
    <col min="13311" max="13311" width="25.28515625" style="34" bestFit="1" customWidth="1"/>
    <col min="13312" max="13562" width="8.7109375" style="34"/>
    <col min="13563" max="13563" width="13.5703125" style="34" bestFit="1" customWidth="1"/>
    <col min="13564" max="13564" width="15.42578125" style="34" bestFit="1" customWidth="1"/>
    <col min="13565" max="13565" width="17.42578125" style="34" customWidth="1"/>
    <col min="13566" max="13566" width="114.28515625" style="34" bestFit="1" customWidth="1"/>
    <col min="13567" max="13567" width="25.28515625" style="34" bestFit="1" customWidth="1"/>
    <col min="13568" max="13818" width="8.7109375" style="34"/>
    <col min="13819" max="13819" width="13.5703125" style="34" bestFit="1" customWidth="1"/>
    <col min="13820" max="13820" width="15.42578125" style="34" bestFit="1" customWidth="1"/>
    <col min="13821" max="13821" width="17.42578125" style="34" customWidth="1"/>
    <col min="13822" max="13822" width="114.28515625" style="34" bestFit="1" customWidth="1"/>
    <col min="13823" max="13823" width="25.28515625" style="34" bestFit="1" customWidth="1"/>
    <col min="13824" max="14074" width="8.7109375" style="34"/>
    <col min="14075" max="14075" width="13.5703125" style="34" bestFit="1" customWidth="1"/>
    <col min="14076" max="14076" width="15.42578125" style="34" bestFit="1" customWidth="1"/>
    <col min="14077" max="14077" width="17.42578125" style="34" customWidth="1"/>
    <col min="14078" max="14078" width="114.28515625" style="34" bestFit="1" customWidth="1"/>
    <col min="14079" max="14079" width="25.28515625" style="34" bestFit="1" customWidth="1"/>
    <col min="14080" max="14330" width="8.7109375" style="34"/>
    <col min="14331" max="14331" width="13.5703125" style="34" bestFit="1" customWidth="1"/>
    <col min="14332" max="14332" width="15.42578125" style="34" bestFit="1" customWidth="1"/>
    <col min="14333" max="14333" width="17.42578125" style="34" customWidth="1"/>
    <col min="14334" max="14334" width="114.28515625" style="34" bestFit="1" customWidth="1"/>
    <col min="14335" max="14335" width="25.28515625" style="34" bestFit="1" customWidth="1"/>
    <col min="14336" max="14586" width="8.7109375" style="34"/>
    <col min="14587" max="14587" width="13.5703125" style="34" bestFit="1" customWidth="1"/>
    <col min="14588" max="14588" width="15.42578125" style="34" bestFit="1" customWidth="1"/>
    <col min="14589" max="14589" width="17.42578125" style="34" customWidth="1"/>
    <col min="14590" max="14590" width="114.28515625" style="34" bestFit="1" customWidth="1"/>
    <col min="14591" max="14591" width="25.28515625" style="34" bestFit="1" customWidth="1"/>
    <col min="14592" max="14842" width="8.7109375" style="34"/>
    <col min="14843" max="14843" width="13.5703125" style="34" bestFit="1" customWidth="1"/>
    <col min="14844" max="14844" width="15.42578125" style="34" bestFit="1" customWidth="1"/>
    <col min="14845" max="14845" width="17.42578125" style="34" customWidth="1"/>
    <col min="14846" max="14846" width="114.28515625" style="34" bestFit="1" customWidth="1"/>
    <col min="14847" max="14847" width="25.28515625" style="34" bestFit="1" customWidth="1"/>
    <col min="14848" max="15098" width="8.7109375" style="34"/>
    <col min="15099" max="15099" width="13.5703125" style="34" bestFit="1" customWidth="1"/>
    <col min="15100" max="15100" width="15.42578125" style="34" bestFit="1" customWidth="1"/>
    <col min="15101" max="15101" width="17.42578125" style="34" customWidth="1"/>
    <col min="15102" max="15102" width="114.28515625" style="34" bestFit="1" customWidth="1"/>
    <col min="15103" max="15103" width="25.28515625" style="34" bestFit="1" customWidth="1"/>
    <col min="15104" max="15354" width="8.7109375" style="34"/>
    <col min="15355" max="15355" width="13.5703125" style="34" bestFit="1" customWidth="1"/>
    <col min="15356" max="15356" width="15.42578125" style="34" bestFit="1" customWidth="1"/>
    <col min="15357" max="15357" width="17.42578125" style="34" customWidth="1"/>
    <col min="15358" max="15358" width="114.28515625" style="34" bestFit="1" customWidth="1"/>
    <col min="15359" max="15359" width="25.28515625" style="34" bestFit="1" customWidth="1"/>
    <col min="15360" max="15610" width="8.7109375" style="34"/>
    <col min="15611" max="15611" width="13.5703125" style="34" bestFit="1" customWidth="1"/>
    <col min="15612" max="15612" width="15.42578125" style="34" bestFit="1" customWidth="1"/>
    <col min="15613" max="15613" width="17.42578125" style="34" customWidth="1"/>
    <col min="15614" max="15614" width="114.28515625" style="34" bestFit="1" customWidth="1"/>
    <col min="15615" max="15615" width="25.28515625" style="34" bestFit="1" customWidth="1"/>
    <col min="15616" max="15866" width="8.7109375" style="34"/>
    <col min="15867" max="15867" width="13.5703125" style="34" bestFit="1" customWidth="1"/>
    <col min="15868" max="15868" width="15.42578125" style="34" bestFit="1" customWidth="1"/>
    <col min="15869" max="15869" width="17.42578125" style="34" customWidth="1"/>
    <col min="15870" max="15870" width="114.28515625" style="34" bestFit="1" customWidth="1"/>
    <col min="15871" max="15871" width="25.28515625" style="34" bestFit="1" customWidth="1"/>
    <col min="15872" max="16122" width="8.7109375" style="34"/>
    <col min="16123" max="16123" width="13.5703125" style="34" bestFit="1" customWidth="1"/>
    <col min="16124" max="16124" width="15.42578125" style="34" bestFit="1" customWidth="1"/>
    <col min="16125" max="16125" width="17.42578125" style="34" customWidth="1"/>
    <col min="16126" max="16126" width="114.28515625" style="34" bestFit="1" customWidth="1"/>
    <col min="16127" max="16127" width="25.28515625" style="34" bestFit="1" customWidth="1"/>
    <col min="16128" max="16384" width="8.7109375" style="34"/>
  </cols>
  <sheetData>
    <row r="1" spans="1:8" x14ac:dyDescent="0.2">
      <c r="A1" s="51" t="s">
        <v>220</v>
      </c>
    </row>
    <row r="2" spans="1:8" ht="15.6" customHeight="1" x14ac:dyDescent="0.2">
      <c r="A2" s="152" t="s">
        <v>221</v>
      </c>
      <c r="B2" s="44" t="s">
        <v>36</v>
      </c>
      <c r="C2" s="45" t="s">
        <v>103</v>
      </c>
      <c r="D2" s="46"/>
      <c r="E2" s="46" t="s">
        <v>222</v>
      </c>
    </row>
    <row r="3" spans="1:8" x14ac:dyDescent="0.2">
      <c r="A3" s="153"/>
      <c r="B3" s="34" t="s">
        <v>38</v>
      </c>
      <c r="C3" s="34" t="s">
        <v>136</v>
      </c>
      <c r="E3" s="49" t="s">
        <v>288</v>
      </c>
    </row>
    <row r="4" spans="1:8" x14ac:dyDescent="0.2">
      <c r="A4" s="153"/>
    </row>
    <row r="5" spans="1:8" x14ac:dyDescent="0.2">
      <c r="A5" s="153"/>
    </row>
    <row r="6" spans="1:8" x14ac:dyDescent="0.2">
      <c r="A6" s="153"/>
    </row>
    <row r="7" spans="1:8" x14ac:dyDescent="0.2">
      <c r="A7" s="153"/>
    </row>
    <row r="8" spans="1:8" ht="12.6" customHeight="1" x14ac:dyDescent="0.2">
      <c r="A8" s="154" t="s">
        <v>223</v>
      </c>
      <c r="B8" s="34" t="s">
        <v>50</v>
      </c>
      <c r="E8" s="49" t="s">
        <v>289</v>
      </c>
    </row>
    <row r="9" spans="1:8" x14ac:dyDescent="0.2">
      <c r="A9" s="155"/>
      <c r="B9" s="34" t="s">
        <v>51</v>
      </c>
      <c r="E9" s="49" t="s">
        <v>289</v>
      </c>
    </row>
    <row r="10" spans="1:8" x14ac:dyDescent="0.2">
      <c r="A10" s="155"/>
      <c r="B10" s="34" t="s">
        <v>52</v>
      </c>
      <c r="E10" s="49" t="s">
        <v>289</v>
      </c>
    </row>
    <row r="11" spans="1:8" x14ac:dyDescent="0.2">
      <c r="A11" s="155"/>
      <c r="B11" s="34" t="s">
        <v>53</v>
      </c>
      <c r="E11" s="49" t="s">
        <v>289</v>
      </c>
    </row>
    <row r="12" spans="1:8" x14ac:dyDescent="0.2">
      <c r="A12" s="155"/>
      <c r="B12" s="34" t="s">
        <v>54</v>
      </c>
      <c r="E12" s="49" t="s">
        <v>289</v>
      </c>
    </row>
    <row r="13" spans="1:8" x14ac:dyDescent="0.2">
      <c r="A13" s="155"/>
      <c r="B13" s="34" t="s">
        <v>55</v>
      </c>
      <c r="E13" s="49" t="s">
        <v>289</v>
      </c>
    </row>
    <row r="14" spans="1:8" x14ac:dyDescent="0.2">
      <c r="A14" s="47"/>
    </row>
    <row r="15" spans="1:8" x14ac:dyDescent="0.2">
      <c r="A15" s="47"/>
    </row>
    <row r="16" spans="1:8" ht="15.75" x14ac:dyDescent="0.2">
      <c r="A16" s="156" t="s">
        <v>221</v>
      </c>
      <c r="B16" s="44" t="s">
        <v>58</v>
      </c>
      <c r="C16" s="45" t="s">
        <v>102</v>
      </c>
      <c r="D16" s="45" t="s">
        <v>5</v>
      </c>
      <c r="E16" s="46" t="s">
        <v>222</v>
      </c>
      <c r="F16" s="56" t="s">
        <v>233</v>
      </c>
      <c r="G16" s="56" t="s">
        <v>102</v>
      </c>
      <c r="H16" s="56" t="s">
        <v>5</v>
      </c>
    </row>
    <row r="17" spans="1:8" ht="12.6" customHeight="1" x14ac:dyDescent="0.3">
      <c r="A17" s="157"/>
      <c r="B17" s="48" t="s">
        <v>224</v>
      </c>
      <c r="C17" s="48" t="s">
        <v>212</v>
      </c>
      <c r="D17" s="48" t="s">
        <v>68</v>
      </c>
      <c r="E17" s="50" t="s">
        <v>290</v>
      </c>
      <c r="F17" s="135">
        <f>'Trans Assets in July 2022'!A79</f>
        <v>265</v>
      </c>
      <c r="G17" s="42" t="s">
        <v>138</v>
      </c>
      <c r="H17" s="34" t="s">
        <v>68</v>
      </c>
    </row>
    <row r="18" spans="1:8" ht="16.5" x14ac:dyDescent="0.3">
      <c r="A18" s="157"/>
      <c r="B18" s="48" t="s">
        <v>225</v>
      </c>
      <c r="C18" s="48" t="s">
        <v>173</v>
      </c>
      <c r="D18" s="48" t="s">
        <v>140</v>
      </c>
      <c r="E18" s="50" t="s">
        <v>290</v>
      </c>
      <c r="F18" s="135">
        <f>'Trans Assets in July 2022'!A28</f>
        <v>907</v>
      </c>
      <c r="G18" s="11" t="s">
        <v>70</v>
      </c>
      <c r="H18" t="s">
        <v>140</v>
      </c>
    </row>
    <row r="19" spans="1:8" ht="16.5" x14ac:dyDescent="0.3">
      <c r="A19" s="157"/>
      <c r="B19" s="48" t="s">
        <v>226</v>
      </c>
      <c r="C19" s="48" t="s">
        <v>227</v>
      </c>
      <c r="D19" s="48" t="s">
        <v>105</v>
      </c>
      <c r="E19" s="50" t="s">
        <v>290</v>
      </c>
      <c r="F19" s="136" t="str">
        <f>'Trans Assets in July 2022'!A7&amp;", "&amp;'Trans Assets in July 2022'!A8&amp;", "&amp;'Trans Assets in July 2022'!A9</f>
        <v>957/1, 957/2, 957/3</v>
      </c>
      <c r="G19" s="57" t="s">
        <v>234</v>
      </c>
      <c r="H19" s="55"/>
    </row>
    <row r="20" spans="1:8" ht="16.5" x14ac:dyDescent="0.3">
      <c r="A20" s="157"/>
      <c r="B20" s="48" t="s">
        <v>60</v>
      </c>
      <c r="C20" s="48" t="s">
        <v>161</v>
      </c>
      <c r="D20" s="48" t="s">
        <v>71</v>
      </c>
      <c r="E20" s="50" t="s">
        <v>290</v>
      </c>
      <c r="F20" s="137" t="str">
        <f>'Trans Assets in July 2022'!A43</f>
        <v>91A</v>
      </c>
      <c r="G20" s="55" t="str">
        <f>C20</f>
        <v>Beaconsfield BSP</v>
      </c>
      <c r="H20" s="55" t="str">
        <f>D20</f>
        <v>St Peters</v>
      </c>
    </row>
    <row r="21" spans="1:8" ht="16.5" x14ac:dyDescent="0.3">
      <c r="A21" s="157"/>
      <c r="B21" s="48" t="s">
        <v>61</v>
      </c>
      <c r="C21" s="48" t="s">
        <v>150</v>
      </c>
      <c r="D21" s="48" t="s">
        <v>71</v>
      </c>
      <c r="E21" s="50" t="s">
        <v>290</v>
      </c>
      <c r="F21" s="137" t="str">
        <f>'Trans Assets in July 2022'!A44</f>
        <v>92C</v>
      </c>
      <c r="G21" s="55" t="str">
        <f>C21</f>
        <v>Chullora STSS</v>
      </c>
      <c r="H21" s="55" t="str">
        <f>D21</f>
        <v>St Peters</v>
      </c>
    </row>
    <row r="22" spans="1:8" ht="16.5" x14ac:dyDescent="0.3">
      <c r="A22" s="157"/>
      <c r="B22" s="48" t="s">
        <v>62</v>
      </c>
      <c r="C22" s="48" t="s">
        <v>161</v>
      </c>
      <c r="D22" s="48" t="s">
        <v>71</v>
      </c>
      <c r="E22" s="50" t="s">
        <v>290</v>
      </c>
      <c r="F22" s="137" t="str">
        <f>'Trans Assets in July 2022'!A45</f>
        <v>91B</v>
      </c>
      <c r="G22" s="55" t="str">
        <f t="shared" ref="G22:G23" si="0">C22</f>
        <v>Beaconsfield BSP</v>
      </c>
      <c r="H22" s="55" t="str">
        <f t="shared" ref="H22:H23" si="1">D22</f>
        <v>St Peters</v>
      </c>
    </row>
    <row r="23" spans="1:8" ht="16.5" x14ac:dyDescent="0.3">
      <c r="A23" s="157"/>
      <c r="B23" s="48" t="s">
        <v>63</v>
      </c>
      <c r="C23" s="48" t="s">
        <v>150</v>
      </c>
      <c r="D23" s="48" t="s">
        <v>71</v>
      </c>
      <c r="E23" s="50" t="s">
        <v>290</v>
      </c>
      <c r="F23" s="137" t="str">
        <f>'Trans Assets in July 2022'!A46</f>
        <v>92X</v>
      </c>
      <c r="G23" s="55" t="str">
        <f t="shared" si="0"/>
        <v>Chullora STSS</v>
      </c>
      <c r="H23" s="55" t="str">
        <f t="shared" si="1"/>
        <v>St Peters</v>
      </c>
    </row>
    <row r="24" spans="1:8" ht="16.5" x14ac:dyDescent="0.3">
      <c r="A24" s="157"/>
      <c r="B24" s="48" t="s">
        <v>64</v>
      </c>
      <c r="C24" s="48" t="s">
        <v>168</v>
      </c>
      <c r="D24" s="48" t="s">
        <v>161</v>
      </c>
      <c r="E24" s="50" t="s">
        <v>290</v>
      </c>
      <c r="F24" s="137" t="str">
        <f>'Trans Assets in July 2022'!A52</f>
        <v>9RT</v>
      </c>
      <c r="G24" s="55" t="str">
        <f t="shared" ref="G24" si="2">C24</f>
        <v>Peakhurst STS</v>
      </c>
      <c r="H24" s="55" t="str">
        <f t="shared" ref="H24" si="3">D24</f>
        <v>Beaconsfield BSP</v>
      </c>
    </row>
    <row r="25" spans="1:8" ht="16.5" x14ac:dyDescent="0.3">
      <c r="A25" s="157"/>
      <c r="B25" s="48" t="s">
        <v>65</v>
      </c>
      <c r="C25" s="48" t="s">
        <v>215</v>
      </c>
      <c r="D25" s="48" t="s">
        <v>161</v>
      </c>
      <c r="E25" s="50" t="s">
        <v>290</v>
      </c>
      <c r="F25" s="137" t="str">
        <f>'Trans Assets in July 2022'!A53</f>
        <v>9FF</v>
      </c>
      <c r="G25" s="11" t="s">
        <v>232</v>
      </c>
      <c r="H25" t="s">
        <v>161</v>
      </c>
    </row>
    <row r="26" spans="1:8" ht="16.5" x14ac:dyDescent="0.3">
      <c r="A26" s="157"/>
      <c r="B26" s="48" t="s">
        <v>66</v>
      </c>
      <c r="C26" s="48" t="s">
        <v>126</v>
      </c>
      <c r="D26" s="48" t="s">
        <v>228</v>
      </c>
      <c r="E26" s="50" t="s">
        <v>290</v>
      </c>
      <c r="F26" s="135" t="str">
        <f>'Trans Assets in July 2022'!A14</f>
        <v>97E</v>
      </c>
      <c r="G26" t="s">
        <v>69</v>
      </c>
      <c r="H26" s="11" t="s">
        <v>121</v>
      </c>
    </row>
  </sheetData>
  <mergeCells count="3">
    <mergeCell ref="A2:A7"/>
    <mergeCell ref="A8:A13"/>
    <mergeCell ref="A16:A26"/>
  </mergeCells>
  <phoneticPr fontId="21" type="noConversion"/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B139C9-3036-4BA0-9170-18E787899E68}">
  <sheetPr codeName="Sheet12">
    <tabColor theme="4" tint="0.39997558519241921"/>
    <pageSetUpPr fitToPage="1"/>
  </sheetPr>
  <dimension ref="A1:U146"/>
  <sheetViews>
    <sheetView view="pageBreakPreview" zoomScale="95" zoomScaleNormal="55" zoomScaleSheetLayoutView="95" workbookViewId="0">
      <pane ySplit="3" topLeftCell="A4" activePane="bottomLeft" state="frozen"/>
      <selection pane="bottomLeft"/>
    </sheetView>
  </sheetViews>
  <sheetFormatPr defaultColWidth="9.140625" defaultRowHeight="15" x14ac:dyDescent="0.2"/>
  <cols>
    <col min="1" max="1" width="22.140625" style="26" customWidth="1"/>
    <col min="2" max="2" width="24.28515625" style="26" customWidth="1"/>
    <col min="3" max="3" width="43.140625" style="26" customWidth="1"/>
    <col min="4" max="4" width="20.5703125" style="26" customWidth="1"/>
    <col min="5" max="5" width="5.5703125" style="26" customWidth="1"/>
    <col min="6" max="21" width="9.140625" style="26" hidden="1" customWidth="1"/>
    <col min="22" max="227" width="9.140625" style="26"/>
    <col min="228" max="228" width="22.140625" style="26" customWidth="1"/>
    <col min="229" max="229" width="24.28515625" style="26" customWidth="1"/>
    <col min="230" max="230" width="32.85546875" style="26" customWidth="1"/>
    <col min="231" max="231" width="20.5703125" style="26" customWidth="1"/>
    <col min="232" max="232" width="20.7109375" style="26" customWidth="1"/>
    <col min="233" max="233" width="15" style="26" customWidth="1"/>
    <col min="234" max="234" width="23.7109375" style="26" customWidth="1"/>
    <col min="235" max="235" width="20.5703125" style="26" customWidth="1"/>
    <col min="236" max="236" width="46.7109375" style="26" customWidth="1"/>
    <col min="237" max="237" width="5.5703125" style="26" customWidth="1"/>
    <col min="238" max="483" width="9.140625" style="26"/>
    <col min="484" max="484" width="22.140625" style="26" customWidth="1"/>
    <col min="485" max="485" width="24.28515625" style="26" customWidth="1"/>
    <col min="486" max="486" width="32.85546875" style="26" customWidth="1"/>
    <col min="487" max="487" width="20.5703125" style="26" customWidth="1"/>
    <col min="488" max="488" width="20.7109375" style="26" customWidth="1"/>
    <col min="489" max="489" width="15" style="26" customWidth="1"/>
    <col min="490" max="490" width="23.7109375" style="26" customWidth="1"/>
    <col min="491" max="491" width="20.5703125" style="26" customWidth="1"/>
    <col min="492" max="492" width="46.7109375" style="26" customWidth="1"/>
    <col min="493" max="493" width="5.5703125" style="26" customWidth="1"/>
    <col min="494" max="739" width="9.140625" style="26"/>
    <col min="740" max="740" width="22.140625" style="26" customWidth="1"/>
    <col min="741" max="741" width="24.28515625" style="26" customWidth="1"/>
    <col min="742" max="742" width="32.85546875" style="26" customWidth="1"/>
    <col min="743" max="743" width="20.5703125" style="26" customWidth="1"/>
    <col min="744" max="744" width="20.7109375" style="26" customWidth="1"/>
    <col min="745" max="745" width="15" style="26" customWidth="1"/>
    <col min="746" max="746" width="23.7109375" style="26" customWidth="1"/>
    <col min="747" max="747" width="20.5703125" style="26" customWidth="1"/>
    <col min="748" max="748" width="46.7109375" style="26" customWidth="1"/>
    <col min="749" max="749" width="5.5703125" style="26" customWidth="1"/>
    <col min="750" max="995" width="9.140625" style="26"/>
    <col min="996" max="996" width="22.140625" style="26" customWidth="1"/>
    <col min="997" max="997" width="24.28515625" style="26" customWidth="1"/>
    <col min="998" max="998" width="32.85546875" style="26" customWidth="1"/>
    <col min="999" max="999" width="20.5703125" style="26" customWidth="1"/>
    <col min="1000" max="1000" width="20.7109375" style="26" customWidth="1"/>
    <col min="1001" max="1001" width="15" style="26" customWidth="1"/>
    <col min="1002" max="1002" width="23.7109375" style="26" customWidth="1"/>
    <col min="1003" max="1003" width="20.5703125" style="26" customWidth="1"/>
    <col min="1004" max="1004" width="46.7109375" style="26" customWidth="1"/>
    <col min="1005" max="1005" width="5.5703125" style="26" customWidth="1"/>
    <col min="1006" max="1251" width="9.140625" style="26"/>
    <col min="1252" max="1252" width="22.140625" style="26" customWidth="1"/>
    <col min="1253" max="1253" width="24.28515625" style="26" customWidth="1"/>
    <col min="1254" max="1254" width="32.85546875" style="26" customWidth="1"/>
    <col min="1255" max="1255" width="20.5703125" style="26" customWidth="1"/>
    <col min="1256" max="1256" width="20.7109375" style="26" customWidth="1"/>
    <col min="1257" max="1257" width="15" style="26" customWidth="1"/>
    <col min="1258" max="1258" width="23.7109375" style="26" customWidth="1"/>
    <col min="1259" max="1259" width="20.5703125" style="26" customWidth="1"/>
    <col min="1260" max="1260" width="46.7109375" style="26" customWidth="1"/>
    <col min="1261" max="1261" width="5.5703125" style="26" customWidth="1"/>
    <col min="1262" max="1507" width="9.140625" style="26"/>
    <col min="1508" max="1508" width="22.140625" style="26" customWidth="1"/>
    <col min="1509" max="1509" width="24.28515625" style="26" customWidth="1"/>
    <col min="1510" max="1510" width="32.85546875" style="26" customWidth="1"/>
    <col min="1511" max="1511" width="20.5703125" style="26" customWidth="1"/>
    <col min="1512" max="1512" width="20.7109375" style="26" customWidth="1"/>
    <col min="1513" max="1513" width="15" style="26" customWidth="1"/>
    <col min="1514" max="1514" width="23.7109375" style="26" customWidth="1"/>
    <col min="1515" max="1515" width="20.5703125" style="26" customWidth="1"/>
    <col min="1516" max="1516" width="46.7109375" style="26" customWidth="1"/>
    <col min="1517" max="1517" width="5.5703125" style="26" customWidth="1"/>
    <col min="1518" max="1763" width="9.140625" style="26"/>
    <col min="1764" max="1764" width="22.140625" style="26" customWidth="1"/>
    <col min="1765" max="1765" width="24.28515625" style="26" customWidth="1"/>
    <col min="1766" max="1766" width="32.85546875" style="26" customWidth="1"/>
    <col min="1767" max="1767" width="20.5703125" style="26" customWidth="1"/>
    <col min="1768" max="1768" width="20.7109375" style="26" customWidth="1"/>
    <col min="1769" max="1769" width="15" style="26" customWidth="1"/>
    <col min="1770" max="1770" width="23.7109375" style="26" customWidth="1"/>
    <col min="1771" max="1771" width="20.5703125" style="26" customWidth="1"/>
    <col min="1772" max="1772" width="46.7109375" style="26" customWidth="1"/>
    <col min="1773" max="1773" width="5.5703125" style="26" customWidth="1"/>
    <col min="1774" max="2019" width="9.140625" style="26"/>
    <col min="2020" max="2020" width="22.140625" style="26" customWidth="1"/>
    <col min="2021" max="2021" width="24.28515625" style="26" customWidth="1"/>
    <col min="2022" max="2022" width="32.85546875" style="26" customWidth="1"/>
    <col min="2023" max="2023" width="20.5703125" style="26" customWidth="1"/>
    <col min="2024" max="2024" width="20.7109375" style="26" customWidth="1"/>
    <col min="2025" max="2025" width="15" style="26" customWidth="1"/>
    <col min="2026" max="2026" width="23.7109375" style="26" customWidth="1"/>
    <col min="2027" max="2027" width="20.5703125" style="26" customWidth="1"/>
    <col min="2028" max="2028" width="46.7109375" style="26" customWidth="1"/>
    <col min="2029" max="2029" width="5.5703125" style="26" customWidth="1"/>
    <col min="2030" max="2275" width="9.140625" style="26"/>
    <col min="2276" max="2276" width="22.140625" style="26" customWidth="1"/>
    <col min="2277" max="2277" width="24.28515625" style="26" customWidth="1"/>
    <col min="2278" max="2278" width="32.85546875" style="26" customWidth="1"/>
    <col min="2279" max="2279" width="20.5703125" style="26" customWidth="1"/>
    <col min="2280" max="2280" width="20.7109375" style="26" customWidth="1"/>
    <col min="2281" max="2281" width="15" style="26" customWidth="1"/>
    <col min="2282" max="2282" width="23.7109375" style="26" customWidth="1"/>
    <col min="2283" max="2283" width="20.5703125" style="26" customWidth="1"/>
    <col min="2284" max="2284" width="46.7109375" style="26" customWidth="1"/>
    <col min="2285" max="2285" width="5.5703125" style="26" customWidth="1"/>
    <col min="2286" max="2531" width="9.140625" style="26"/>
    <col min="2532" max="2532" width="22.140625" style="26" customWidth="1"/>
    <col min="2533" max="2533" width="24.28515625" style="26" customWidth="1"/>
    <col min="2534" max="2534" width="32.85546875" style="26" customWidth="1"/>
    <col min="2535" max="2535" width="20.5703125" style="26" customWidth="1"/>
    <col min="2536" max="2536" width="20.7109375" style="26" customWidth="1"/>
    <col min="2537" max="2537" width="15" style="26" customWidth="1"/>
    <col min="2538" max="2538" width="23.7109375" style="26" customWidth="1"/>
    <col min="2539" max="2539" width="20.5703125" style="26" customWidth="1"/>
    <col min="2540" max="2540" width="46.7109375" style="26" customWidth="1"/>
    <col min="2541" max="2541" width="5.5703125" style="26" customWidth="1"/>
    <col min="2542" max="2787" width="9.140625" style="26"/>
    <col min="2788" max="2788" width="22.140625" style="26" customWidth="1"/>
    <col min="2789" max="2789" width="24.28515625" style="26" customWidth="1"/>
    <col min="2790" max="2790" width="32.85546875" style="26" customWidth="1"/>
    <col min="2791" max="2791" width="20.5703125" style="26" customWidth="1"/>
    <col min="2792" max="2792" width="20.7109375" style="26" customWidth="1"/>
    <col min="2793" max="2793" width="15" style="26" customWidth="1"/>
    <col min="2794" max="2794" width="23.7109375" style="26" customWidth="1"/>
    <col min="2795" max="2795" width="20.5703125" style="26" customWidth="1"/>
    <col min="2796" max="2796" width="46.7109375" style="26" customWidth="1"/>
    <col min="2797" max="2797" width="5.5703125" style="26" customWidth="1"/>
    <col min="2798" max="3043" width="9.140625" style="26"/>
    <col min="3044" max="3044" width="22.140625" style="26" customWidth="1"/>
    <col min="3045" max="3045" width="24.28515625" style="26" customWidth="1"/>
    <col min="3046" max="3046" width="32.85546875" style="26" customWidth="1"/>
    <col min="3047" max="3047" width="20.5703125" style="26" customWidth="1"/>
    <col min="3048" max="3048" width="20.7109375" style="26" customWidth="1"/>
    <col min="3049" max="3049" width="15" style="26" customWidth="1"/>
    <col min="3050" max="3050" width="23.7109375" style="26" customWidth="1"/>
    <col min="3051" max="3051" width="20.5703125" style="26" customWidth="1"/>
    <col min="3052" max="3052" width="46.7109375" style="26" customWidth="1"/>
    <col min="3053" max="3053" width="5.5703125" style="26" customWidth="1"/>
    <col min="3054" max="3299" width="9.140625" style="26"/>
    <col min="3300" max="3300" width="22.140625" style="26" customWidth="1"/>
    <col min="3301" max="3301" width="24.28515625" style="26" customWidth="1"/>
    <col min="3302" max="3302" width="32.85546875" style="26" customWidth="1"/>
    <col min="3303" max="3303" width="20.5703125" style="26" customWidth="1"/>
    <col min="3304" max="3304" width="20.7109375" style="26" customWidth="1"/>
    <col min="3305" max="3305" width="15" style="26" customWidth="1"/>
    <col min="3306" max="3306" width="23.7109375" style="26" customWidth="1"/>
    <col min="3307" max="3307" width="20.5703125" style="26" customWidth="1"/>
    <col min="3308" max="3308" width="46.7109375" style="26" customWidth="1"/>
    <col min="3309" max="3309" width="5.5703125" style="26" customWidth="1"/>
    <col min="3310" max="3555" width="9.140625" style="26"/>
    <col min="3556" max="3556" width="22.140625" style="26" customWidth="1"/>
    <col min="3557" max="3557" width="24.28515625" style="26" customWidth="1"/>
    <col min="3558" max="3558" width="32.85546875" style="26" customWidth="1"/>
    <col min="3559" max="3559" width="20.5703125" style="26" customWidth="1"/>
    <col min="3560" max="3560" width="20.7109375" style="26" customWidth="1"/>
    <col min="3561" max="3561" width="15" style="26" customWidth="1"/>
    <col min="3562" max="3562" width="23.7109375" style="26" customWidth="1"/>
    <col min="3563" max="3563" width="20.5703125" style="26" customWidth="1"/>
    <col min="3564" max="3564" width="46.7109375" style="26" customWidth="1"/>
    <col min="3565" max="3565" width="5.5703125" style="26" customWidth="1"/>
    <col min="3566" max="3811" width="9.140625" style="26"/>
    <col min="3812" max="3812" width="22.140625" style="26" customWidth="1"/>
    <col min="3813" max="3813" width="24.28515625" style="26" customWidth="1"/>
    <col min="3814" max="3814" width="32.85546875" style="26" customWidth="1"/>
    <col min="3815" max="3815" width="20.5703125" style="26" customWidth="1"/>
    <col min="3816" max="3816" width="20.7109375" style="26" customWidth="1"/>
    <col min="3817" max="3817" width="15" style="26" customWidth="1"/>
    <col min="3818" max="3818" width="23.7109375" style="26" customWidth="1"/>
    <col min="3819" max="3819" width="20.5703125" style="26" customWidth="1"/>
    <col min="3820" max="3820" width="46.7109375" style="26" customWidth="1"/>
    <col min="3821" max="3821" width="5.5703125" style="26" customWidth="1"/>
    <col min="3822" max="4067" width="9.140625" style="26"/>
    <col min="4068" max="4068" width="22.140625" style="26" customWidth="1"/>
    <col min="4069" max="4069" width="24.28515625" style="26" customWidth="1"/>
    <col min="4070" max="4070" width="32.85546875" style="26" customWidth="1"/>
    <col min="4071" max="4071" width="20.5703125" style="26" customWidth="1"/>
    <col min="4072" max="4072" width="20.7109375" style="26" customWidth="1"/>
    <col min="4073" max="4073" width="15" style="26" customWidth="1"/>
    <col min="4074" max="4074" width="23.7109375" style="26" customWidth="1"/>
    <col min="4075" max="4075" width="20.5703125" style="26" customWidth="1"/>
    <col min="4076" max="4076" width="46.7109375" style="26" customWidth="1"/>
    <col min="4077" max="4077" width="5.5703125" style="26" customWidth="1"/>
    <col min="4078" max="4323" width="9.140625" style="26"/>
    <col min="4324" max="4324" width="22.140625" style="26" customWidth="1"/>
    <col min="4325" max="4325" width="24.28515625" style="26" customWidth="1"/>
    <col min="4326" max="4326" width="32.85546875" style="26" customWidth="1"/>
    <col min="4327" max="4327" width="20.5703125" style="26" customWidth="1"/>
    <col min="4328" max="4328" width="20.7109375" style="26" customWidth="1"/>
    <col min="4329" max="4329" width="15" style="26" customWidth="1"/>
    <col min="4330" max="4330" width="23.7109375" style="26" customWidth="1"/>
    <col min="4331" max="4331" width="20.5703125" style="26" customWidth="1"/>
    <col min="4332" max="4332" width="46.7109375" style="26" customWidth="1"/>
    <col min="4333" max="4333" width="5.5703125" style="26" customWidth="1"/>
    <col min="4334" max="4579" width="9.140625" style="26"/>
    <col min="4580" max="4580" width="22.140625" style="26" customWidth="1"/>
    <col min="4581" max="4581" width="24.28515625" style="26" customWidth="1"/>
    <col min="4582" max="4582" width="32.85546875" style="26" customWidth="1"/>
    <col min="4583" max="4583" width="20.5703125" style="26" customWidth="1"/>
    <col min="4584" max="4584" width="20.7109375" style="26" customWidth="1"/>
    <col min="4585" max="4585" width="15" style="26" customWidth="1"/>
    <col min="4586" max="4586" width="23.7109375" style="26" customWidth="1"/>
    <col min="4587" max="4587" width="20.5703125" style="26" customWidth="1"/>
    <col min="4588" max="4588" width="46.7109375" style="26" customWidth="1"/>
    <col min="4589" max="4589" width="5.5703125" style="26" customWidth="1"/>
    <col min="4590" max="4835" width="9.140625" style="26"/>
    <col min="4836" max="4836" width="22.140625" style="26" customWidth="1"/>
    <col min="4837" max="4837" width="24.28515625" style="26" customWidth="1"/>
    <col min="4838" max="4838" width="32.85546875" style="26" customWidth="1"/>
    <col min="4839" max="4839" width="20.5703125" style="26" customWidth="1"/>
    <col min="4840" max="4840" width="20.7109375" style="26" customWidth="1"/>
    <col min="4841" max="4841" width="15" style="26" customWidth="1"/>
    <col min="4842" max="4842" width="23.7109375" style="26" customWidth="1"/>
    <col min="4843" max="4843" width="20.5703125" style="26" customWidth="1"/>
    <col min="4844" max="4844" width="46.7109375" style="26" customWidth="1"/>
    <col min="4845" max="4845" width="5.5703125" style="26" customWidth="1"/>
    <col min="4846" max="5091" width="9.140625" style="26"/>
    <col min="5092" max="5092" width="22.140625" style="26" customWidth="1"/>
    <col min="5093" max="5093" width="24.28515625" style="26" customWidth="1"/>
    <col min="5094" max="5094" width="32.85546875" style="26" customWidth="1"/>
    <col min="5095" max="5095" width="20.5703125" style="26" customWidth="1"/>
    <col min="5096" max="5096" width="20.7109375" style="26" customWidth="1"/>
    <col min="5097" max="5097" width="15" style="26" customWidth="1"/>
    <col min="5098" max="5098" width="23.7109375" style="26" customWidth="1"/>
    <col min="5099" max="5099" width="20.5703125" style="26" customWidth="1"/>
    <col min="5100" max="5100" width="46.7109375" style="26" customWidth="1"/>
    <col min="5101" max="5101" width="5.5703125" style="26" customWidth="1"/>
    <col min="5102" max="5347" width="9.140625" style="26"/>
    <col min="5348" max="5348" width="22.140625" style="26" customWidth="1"/>
    <col min="5349" max="5349" width="24.28515625" style="26" customWidth="1"/>
    <col min="5350" max="5350" width="32.85546875" style="26" customWidth="1"/>
    <col min="5351" max="5351" width="20.5703125" style="26" customWidth="1"/>
    <col min="5352" max="5352" width="20.7109375" style="26" customWidth="1"/>
    <col min="5353" max="5353" width="15" style="26" customWidth="1"/>
    <col min="5354" max="5354" width="23.7109375" style="26" customWidth="1"/>
    <col min="5355" max="5355" width="20.5703125" style="26" customWidth="1"/>
    <col min="5356" max="5356" width="46.7109375" style="26" customWidth="1"/>
    <col min="5357" max="5357" width="5.5703125" style="26" customWidth="1"/>
    <col min="5358" max="5603" width="9.140625" style="26"/>
    <col min="5604" max="5604" width="22.140625" style="26" customWidth="1"/>
    <col min="5605" max="5605" width="24.28515625" style="26" customWidth="1"/>
    <col min="5606" max="5606" width="32.85546875" style="26" customWidth="1"/>
    <col min="5607" max="5607" width="20.5703125" style="26" customWidth="1"/>
    <col min="5608" max="5608" width="20.7109375" style="26" customWidth="1"/>
    <col min="5609" max="5609" width="15" style="26" customWidth="1"/>
    <col min="5610" max="5610" width="23.7109375" style="26" customWidth="1"/>
    <col min="5611" max="5611" width="20.5703125" style="26" customWidth="1"/>
    <col min="5612" max="5612" width="46.7109375" style="26" customWidth="1"/>
    <col min="5613" max="5613" width="5.5703125" style="26" customWidth="1"/>
    <col min="5614" max="5859" width="9.140625" style="26"/>
    <col min="5860" max="5860" width="22.140625" style="26" customWidth="1"/>
    <col min="5861" max="5861" width="24.28515625" style="26" customWidth="1"/>
    <col min="5862" max="5862" width="32.85546875" style="26" customWidth="1"/>
    <col min="5863" max="5863" width="20.5703125" style="26" customWidth="1"/>
    <col min="5864" max="5864" width="20.7109375" style="26" customWidth="1"/>
    <col min="5865" max="5865" width="15" style="26" customWidth="1"/>
    <col min="5866" max="5866" width="23.7109375" style="26" customWidth="1"/>
    <col min="5867" max="5867" width="20.5703125" style="26" customWidth="1"/>
    <col min="5868" max="5868" width="46.7109375" style="26" customWidth="1"/>
    <col min="5869" max="5869" width="5.5703125" style="26" customWidth="1"/>
    <col min="5870" max="6115" width="9.140625" style="26"/>
    <col min="6116" max="6116" width="22.140625" style="26" customWidth="1"/>
    <col min="6117" max="6117" width="24.28515625" style="26" customWidth="1"/>
    <col min="6118" max="6118" width="32.85546875" style="26" customWidth="1"/>
    <col min="6119" max="6119" width="20.5703125" style="26" customWidth="1"/>
    <col min="6120" max="6120" width="20.7109375" style="26" customWidth="1"/>
    <col min="6121" max="6121" width="15" style="26" customWidth="1"/>
    <col min="6122" max="6122" width="23.7109375" style="26" customWidth="1"/>
    <col min="6123" max="6123" width="20.5703125" style="26" customWidth="1"/>
    <col min="6124" max="6124" width="46.7109375" style="26" customWidth="1"/>
    <col min="6125" max="6125" width="5.5703125" style="26" customWidth="1"/>
    <col min="6126" max="6371" width="9.140625" style="26"/>
    <col min="6372" max="6372" width="22.140625" style="26" customWidth="1"/>
    <col min="6373" max="6373" width="24.28515625" style="26" customWidth="1"/>
    <col min="6374" max="6374" width="32.85546875" style="26" customWidth="1"/>
    <col min="6375" max="6375" width="20.5703125" style="26" customWidth="1"/>
    <col min="6376" max="6376" width="20.7109375" style="26" customWidth="1"/>
    <col min="6377" max="6377" width="15" style="26" customWidth="1"/>
    <col min="6378" max="6378" width="23.7109375" style="26" customWidth="1"/>
    <col min="6379" max="6379" width="20.5703125" style="26" customWidth="1"/>
    <col min="6380" max="6380" width="46.7109375" style="26" customWidth="1"/>
    <col min="6381" max="6381" width="5.5703125" style="26" customWidth="1"/>
    <col min="6382" max="6627" width="9.140625" style="26"/>
    <col min="6628" max="6628" width="22.140625" style="26" customWidth="1"/>
    <col min="6629" max="6629" width="24.28515625" style="26" customWidth="1"/>
    <col min="6630" max="6630" width="32.85546875" style="26" customWidth="1"/>
    <col min="6631" max="6631" width="20.5703125" style="26" customWidth="1"/>
    <col min="6632" max="6632" width="20.7109375" style="26" customWidth="1"/>
    <col min="6633" max="6633" width="15" style="26" customWidth="1"/>
    <col min="6634" max="6634" width="23.7109375" style="26" customWidth="1"/>
    <col min="6635" max="6635" width="20.5703125" style="26" customWidth="1"/>
    <col min="6636" max="6636" width="46.7109375" style="26" customWidth="1"/>
    <col min="6637" max="6637" width="5.5703125" style="26" customWidth="1"/>
    <col min="6638" max="6883" width="9.140625" style="26"/>
    <col min="6884" max="6884" width="22.140625" style="26" customWidth="1"/>
    <col min="6885" max="6885" width="24.28515625" style="26" customWidth="1"/>
    <col min="6886" max="6886" width="32.85546875" style="26" customWidth="1"/>
    <col min="6887" max="6887" width="20.5703125" style="26" customWidth="1"/>
    <col min="6888" max="6888" width="20.7109375" style="26" customWidth="1"/>
    <col min="6889" max="6889" width="15" style="26" customWidth="1"/>
    <col min="6890" max="6890" width="23.7109375" style="26" customWidth="1"/>
    <col min="6891" max="6891" width="20.5703125" style="26" customWidth="1"/>
    <col min="6892" max="6892" width="46.7109375" style="26" customWidth="1"/>
    <col min="6893" max="6893" width="5.5703125" style="26" customWidth="1"/>
    <col min="6894" max="7139" width="9.140625" style="26"/>
    <col min="7140" max="7140" width="22.140625" style="26" customWidth="1"/>
    <col min="7141" max="7141" width="24.28515625" style="26" customWidth="1"/>
    <col min="7142" max="7142" width="32.85546875" style="26" customWidth="1"/>
    <col min="7143" max="7143" width="20.5703125" style="26" customWidth="1"/>
    <col min="7144" max="7144" width="20.7109375" style="26" customWidth="1"/>
    <col min="7145" max="7145" width="15" style="26" customWidth="1"/>
    <col min="7146" max="7146" width="23.7109375" style="26" customWidth="1"/>
    <col min="7147" max="7147" width="20.5703125" style="26" customWidth="1"/>
    <col min="7148" max="7148" width="46.7109375" style="26" customWidth="1"/>
    <col min="7149" max="7149" width="5.5703125" style="26" customWidth="1"/>
    <col min="7150" max="7395" width="9.140625" style="26"/>
    <col min="7396" max="7396" width="22.140625" style="26" customWidth="1"/>
    <col min="7397" max="7397" width="24.28515625" style="26" customWidth="1"/>
    <col min="7398" max="7398" width="32.85546875" style="26" customWidth="1"/>
    <col min="7399" max="7399" width="20.5703125" style="26" customWidth="1"/>
    <col min="7400" max="7400" width="20.7109375" style="26" customWidth="1"/>
    <col min="7401" max="7401" width="15" style="26" customWidth="1"/>
    <col min="7402" max="7402" width="23.7109375" style="26" customWidth="1"/>
    <col min="7403" max="7403" width="20.5703125" style="26" customWidth="1"/>
    <col min="7404" max="7404" width="46.7109375" style="26" customWidth="1"/>
    <col min="7405" max="7405" width="5.5703125" style="26" customWidth="1"/>
    <col min="7406" max="7651" width="9.140625" style="26"/>
    <col min="7652" max="7652" width="22.140625" style="26" customWidth="1"/>
    <col min="7653" max="7653" width="24.28515625" style="26" customWidth="1"/>
    <col min="7654" max="7654" width="32.85546875" style="26" customWidth="1"/>
    <col min="7655" max="7655" width="20.5703125" style="26" customWidth="1"/>
    <col min="7656" max="7656" width="20.7109375" style="26" customWidth="1"/>
    <col min="7657" max="7657" width="15" style="26" customWidth="1"/>
    <col min="7658" max="7658" width="23.7109375" style="26" customWidth="1"/>
    <col min="7659" max="7659" width="20.5703125" style="26" customWidth="1"/>
    <col min="7660" max="7660" width="46.7109375" style="26" customWidth="1"/>
    <col min="7661" max="7661" width="5.5703125" style="26" customWidth="1"/>
    <col min="7662" max="7907" width="9.140625" style="26"/>
    <col min="7908" max="7908" width="22.140625" style="26" customWidth="1"/>
    <col min="7909" max="7909" width="24.28515625" style="26" customWidth="1"/>
    <col min="7910" max="7910" width="32.85546875" style="26" customWidth="1"/>
    <col min="7911" max="7911" width="20.5703125" style="26" customWidth="1"/>
    <col min="7912" max="7912" width="20.7109375" style="26" customWidth="1"/>
    <col min="7913" max="7913" width="15" style="26" customWidth="1"/>
    <col min="7914" max="7914" width="23.7109375" style="26" customWidth="1"/>
    <col min="7915" max="7915" width="20.5703125" style="26" customWidth="1"/>
    <col min="7916" max="7916" width="46.7109375" style="26" customWidth="1"/>
    <col min="7917" max="7917" width="5.5703125" style="26" customWidth="1"/>
    <col min="7918" max="8163" width="9.140625" style="26"/>
    <col min="8164" max="8164" width="22.140625" style="26" customWidth="1"/>
    <col min="8165" max="8165" width="24.28515625" style="26" customWidth="1"/>
    <col min="8166" max="8166" width="32.85546875" style="26" customWidth="1"/>
    <col min="8167" max="8167" width="20.5703125" style="26" customWidth="1"/>
    <col min="8168" max="8168" width="20.7109375" style="26" customWidth="1"/>
    <col min="8169" max="8169" width="15" style="26" customWidth="1"/>
    <col min="8170" max="8170" width="23.7109375" style="26" customWidth="1"/>
    <col min="8171" max="8171" width="20.5703125" style="26" customWidth="1"/>
    <col min="8172" max="8172" width="46.7109375" style="26" customWidth="1"/>
    <col min="8173" max="8173" width="5.5703125" style="26" customWidth="1"/>
    <col min="8174" max="8419" width="9.140625" style="26"/>
    <col min="8420" max="8420" width="22.140625" style="26" customWidth="1"/>
    <col min="8421" max="8421" width="24.28515625" style="26" customWidth="1"/>
    <col min="8422" max="8422" width="32.85546875" style="26" customWidth="1"/>
    <col min="8423" max="8423" width="20.5703125" style="26" customWidth="1"/>
    <col min="8424" max="8424" width="20.7109375" style="26" customWidth="1"/>
    <col min="8425" max="8425" width="15" style="26" customWidth="1"/>
    <col min="8426" max="8426" width="23.7109375" style="26" customWidth="1"/>
    <col min="8427" max="8427" width="20.5703125" style="26" customWidth="1"/>
    <col min="8428" max="8428" width="46.7109375" style="26" customWidth="1"/>
    <col min="8429" max="8429" width="5.5703125" style="26" customWidth="1"/>
    <col min="8430" max="8675" width="9.140625" style="26"/>
    <col min="8676" max="8676" width="22.140625" style="26" customWidth="1"/>
    <col min="8677" max="8677" width="24.28515625" style="26" customWidth="1"/>
    <col min="8678" max="8678" width="32.85546875" style="26" customWidth="1"/>
    <col min="8679" max="8679" width="20.5703125" style="26" customWidth="1"/>
    <col min="8680" max="8680" width="20.7109375" style="26" customWidth="1"/>
    <col min="8681" max="8681" width="15" style="26" customWidth="1"/>
    <col min="8682" max="8682" width="23.7109375" style="26" customWidth="1"/>
    <col min="8683" max="8683" width="20.5703125" style="26" customWidth="1"/>
    <col min="8684" max="8684" width="46.7109375" style="26" customWidth="1"/>
    <col min="8685" max="8685" width="5.5703125" style="26" customWidth="1"/>
    <col min="8686" max="8931" width="9.140625" style="26"/>
    <col min="8932" max="8932" width="22.140625" style="26" customWidth="1"/>
    <col min="8933" max="8933" width="24.28515625" style="26" customWidth="1"/>
    <col min="8934" max="8934" width="32.85546875" style="26" customWidth="1"/>
    <col min="8935" max="8935" width="20.5703125" style="26" customWidth="1"/>
    <col min="8936" max="8936" width="20.7109375" style="26" customWidth="1"/>
    <col min="8937" max="8937" width="15" style="26" customWidth="1"/>
    <col min="8938" max="8938" width="23.7109375" style="26" customWidth="1"/>
    <col min="8939" max="8939" width="20.5703125" style="26" customWidth="1"/>
    <col min="8940" max="8940" width="46.7109375" style="26" customWidth="1"/>
    <col min="8941" max="8941" width="5.5703125" style="26" customWidth="1"/>
    <col min="8942" max="9187" width="9.140625" style="26"/>
    <col min="9188" max="9188" width="22.140625" style="26" customWidth="1"/>
    <col min="9189" max="9189" width="24.28515625" style="26" customWidth="1"/>
    <col min="9190" max="9190" width="32.85546875" style="26" customWidth="1"/>
    <col min="9191" max="9191" width="20.5703125" style="26" customWidth="1"/>
    <col min="9192" max="9192" width="20.7109375" style="26" customWidth="1"/>
    <col min="9193" max="9193" width="15" style="26" customWidth="1"/>
    <col min="9194" max="9194" width="23.7109375" style="26" customWidth="1"/>
    <col min="9195" max="9195" width="20.5703125" style="26" customWidth="1"/>
    <col min="9196" max="9196" width="46.7109375" style="26" customWidth="1"/>
    <col min="9197" max="9197" width="5.5703125" style="26" customWidth="1"/>
    <col min="9198" max="9443" width="9.140625" style="26"/>
    <col min="9444" max="9444" width="22.140625" style="26" customWidth="1"/>
    <col min="9445" max="9445" width="24.28515625" style="26" customWidth="1"/>
    <col min="9446" max="9446" width="32.85546875" style="26" customWidth="1"/>
    <col min="9447" max="9447" width="20.5703125" style="26" customWidth="1"/>
    <col min="9448" max="9448" width="20.7109375" style="26" customWidth="1"/>
    <col min="9449" max="9449" width="15" style="26" customWidth="1"/>
    <col min="9450" max="9450" width="23.7109375" style="26" customWidth="1"/>
    <col min="9451" max="9451" width="20.5703125" style="26" customWidth="1"/>
    <col min="9452" max="9452" width="46.7109375" style="26" customWidth="1"/>
    <col min="9453" max="9453" width="5.5703125" style="26" customWidth="1"/>
    <col min="9454" max="9699" width="9.140625" style="26"/>
    <col min="9700" max="9700" width="22.140625" style="26" customWidth="1"/>
    <col min="9701" max="9701" width="24.28515625" style="26" customWidth="1"/>
    <col min="9702" max="9702" width="32.85546875" style="26" customWidth="1"/>
    <col min="9703" max="9703" width="20.5703125" style="26" customWidth="1"/>
    <col min="9704" max="9704" width="20.7109375" style="26" customWidth="1"/>
    <col min="9705" max="9705" width="15" style="26" customWidth="1"/>
    <col min="9706" max="9706" width="23.7109375" style="26" customWidth="1"/>
    <col min="9707" max="9707" width="20.5703125" style="26" customWidth="1"/>
    <col min="9708" max="9708" width="46.7109375" style="26" customWidth="1"/>
    <col min="9709" max="9709" width="5.5703125" style="26" customWidth="1"/>
    <col min="9710" max="9955" width="9.140625" style="26"/>
    <col min="9956" max="9956" width="22.140625" style="26" customWidth="1"/>
    <col min="9957" max="9957" width="24.28515625" style="26" customWidth="1"/>
    <col min="9958" max="9958" width="32.85546875" style="26" customWidth="1"/>
    <col min="9959" max="9959" width="20.5703125" style="26" customWidth="1"/>
    <col min="9960" max="9960" width="20.7109375" style="26" customWidth="1"/>
    <col min="9961" max="9961" width="15" style="26" customWidth="1"/>
    <col min="9962" max="9962" width="23.7109375" style="26" customWidth="1"/>
    <col min="9963" max="9963" width="20.5703125" style="26" customWidth="1"/>
    <col min="9964" max="9964" width="46.7109375" style="26" customWidth="1"/>
    <col min="9965" max="9965" width="5.5703125" style="26" customWidth="1"/>
    <col min="9966" max="10211" width="9.140625" style="26"/>
    <col min="10212" max="10212" width="22.140625" style="26" customWidth="1"/>
    <col min="10213" max="10213" width="24.28515625" style="26" customWidth="1"/>
    <col min="10214" max="10214" width="32.85546875" style="26" customWidth="1"/>
    <col min="10215" max="10215" width="20.5703125" style="26" customWidth="1"/>
    <col min="10216" max="10216" width="20.7109375" style="26" customWidth="1"/>
    <col min="10217" max="10217" width="15" style="26" customWidth="1"/>
    <col min="10218" max="10218" width="23.7109375" style="26" customWidth="1"/>
    <col min="10219" max="10219" width="20.5703125" style="26" customWidth="1"/>
    <col min="10220" max="10220" width="46.7109375" style="26" customWidth="1"/>
    <col min="10221" max="10221" width="5.5703125" style="26" customWidth="1"/>
    <col min="10222" max="10467" width="9.140625" style="26"/>
    <col min="10468" max="10468" width="22.140625" style="26" customWidth="1"/>
    <col min="10469" max="10469" width="24.28515625" style="26" customWidth="1"/>
    <col min="10470" max="10470" width="32.85546875" style="26" customWidth="1"/>
    <col min="10471" max="10471" width="20.5703125" style="26" customWidth="1"/>
    <col min="10472" max="10472" width="20.7109375" style="26" customWidth="1"/>
    <col min="10473" max="10473" width="15" style="26" customWidth="1"/>
    <col min="10474" max="10474" width="23.7109375" style="26" customWidth="1"/>
    <col min="10475" max="10475" width="20.5703125" style="26" customWidth="1"/>
    <col min="10476" max="10476" width="46.7109375" style="26" customWidth="1"/>
    <col min="10477" max="10477" width="5.5703125" style="26" customWidth="1"/>
    <col min="10478" max="10723" width="9.140625" style="26"/>
    <col min="10724" max="10724" width="22.140625" style="26" customWidth="1"/>
    <col min="10725" max="10725" width="24.28515625" style="26" customWidth="1"/>
    <col min="10726" max="10726" width="32.85546875" style="26" customWidth="1"/>
    <col min="10727" max="10727" width="20.5703125" style="26" customWidth="1"/>
    <col min="10728" max="10728" width="20.7109375" style="26" customWidth="1"/>
    <col min="10729" max="10729" width="15" style="26" customWidth="1"/>
    <col min="10730" max="10730" width="23.7109375" style="26" customWidth="1"/>
    <col min="10731" max="10731" width="20.5703125" style="26" customWidth="1"/>
    <col min="10732" max="10732" width="46.7109375" style="26" customWidth="1"/>
    <col min="10733" max="10733" width="5.5703125" style="26" customWidth="1"/>
    <col min="10734" max="10979" width="9.140625" style="26"/>
    <col min="10980" max="10980" width="22.140625" style="26" customWidth="1"/>
    <col min="10981" max="10981" width="24.28515625" style="26" customWidth="1"/>
    <col min="10982" max="10982" width="32.85546875" style="26" customWidth="1"/>
    <col min="10983" max="10983" width="20.5703125" style="26" customWidth="1"/>
    <col min="10984" max="10984" width="20.7109375" style="26" customWidth="1"/>
    <col min="10985" max="10985" width="15" style="26" customWidth="1"/>
    <col min="10986" max="10986" width="23.7109375" style="26" customWidth="1"/>
    <col min="10987" max="10987" width="20.5703125" style="26" customWidth="1"/>
    <col min="10988" max="10988" width="46.7109375" style="26" customWidth="1"/>
    <col min="10989" max="10989" width="5.5703125" style="26" customWidth="1"/>
    <col min="10990" max="11235" width="9.140625" style="26"/>
    <col min="11236" max="11236" width="22.140625" style="26" customWidth="1"/>
    <col min="11237" max="11237" width="24.28515625" style="26" customWidth="1"/>
    <col min="11238" max="11238" width="32.85546875" style="26" customWidth="1"/>
    <col min="11239" max="11239" width="20.5703125" style="26" customWidth="1"/>
    <col min="11240" max="11240" width="20.7109375" style="26" customWidth="1"/>
    <col min="11241" max="11241" width="15" style="26" customWidth="1"/>
    <col min="11242" max="11242" width="23.7109375" style="26" customWidth="1"/>
    <col min="11243" max="11243" width="20.5703125" style="26" customWidth="1"/>
    <col min="11244" max="11244" width="46.7109375" style="26" customWidth="1"/>
    <col min="11245" max="11245" width="5.5703125" style="26" customWidth="1"/>
    <col min="11246" max="11491" width="9.140625" style="26"/>
    <col min="11492" max="11492" width="22.140625" style="26" customWidth="1"/>
    <col min="11493" max="11493" width="24.28515625" style="26" customWidth="1"/>
    <col min="11494" max="11494" width="32.85546875" style="26" customWidth="1"/>
    <col min="11495" max="11495" width="20.5703125" style="26" customWidth="1"/>
    <col min="11496" max="11496" width="20.7109375" style="26" customWidth="1"/>
    <col min="11497" max="11497" width="15" style="26" customWidth="1"/>
    <col min="11498" max="11498" width="23.7109375" style="26" customWidth="1"/>
    <col min="11499" max="11499" width="20.5703125" style="26" customWidth="1"/>
    <col min="11500" max="11500" width="46.7109375" style="26" customWidth="1"/>
    <col min="11501" max="11501" width="5.5703125" style="26" customWidth="1"/>
    <col min="11502" max="11747" width="9.140625" style="26"/>
    <col min="11748" max="11748" width="22.140625" style="26" customWidth="1"/>
    <col min="11749" max="11749" width="24.28515625" style="26" customWidth="1"/>
    <col min="11750" max="11750" width="32.85546875" style="26" customWidth="1"/>
    <col min="11751" max="11751" width="20.5703125" style="26" customWidth="1"/>
    <col min="11752" max="11752" width="20.7109375" style="26" customWidth="1"/>
    <col min="11753" max="11753" width="15" style="26" customWidth="1"/>
    <col min="11754" max="11754" width="23.7109375" style="26" customWidth="1"/>
    <col min="11755" max="11755" width="20.5703125" style="26" customWidth="1"/>
    <col min="11756" max="11756" width="46.7109375" style="26" customWidth="1"/>
    <col min="11757" max="11757" width="5.5703125" style="26" customWidth="1"/>
    <col min="11758" max="12003" width="9.140625" style="26"/>
    <col min="12004" max="12004" width="22.140625" style="26" customWidth="1"/>
    <col min="12005" max="12005" width="24.28515625" style="26" customWidth="1"/>
    <col min="12006" max="12006" width="32.85546875" style="26" customWidth="1"/>
    <col min="12007" max="12007" width="20.5703125" style="26" customWidth="1"/>
    <col min="12008" max="12008" width="20.7109375" style="26" customWidth="1"/>
    <col min="12009" max="12009" width="15" style="26" customWidth="1"/>
    <col min="12010" max="12010" width="23.7109375" style="26" customWidth="1"/>
    <col min="12011" max="12011" width="20.5703125" style="26" customWidth="1"/>
    <col min="12012" max="12012" width="46.7109375" style="26" customWidth="1"/>
    <col min="12013" max="12013" width="5.5703125" style="26" customWidth="1"/>
    <col min="12014" max="12259" width="9.140625" style="26"/>
    <col min="12260" max="12260" width="22.140625" style="26" customWidth="1"/>
    <col min="12261" max="12261" width="24.28515625" style="26" customWidth="1"/>
    <col min="12262" max="12262" width="32.85546875" style="26" customWidth="1"/>
    <col min="12263" max="12263" width="20.5703125" style="26" customWidth="1"/>
    <col min="12264" max="12264" width="20.7109375" style="26" customWidth="1"/>
    <col min="12265" max="12265" width="15" style="26" customWidth="1"/>
    <col min="12266" max="12266" width="23.7109375" style="26" customWidth="1"/>
    <col min="12267" max="12267" width="20.5703125" style="26" customWidth="1"/>
    <col min="12268" max="12268" width="46.7109375" style="26" customWidth="1"/>
    <col min="12269" max="12269" width="5.5703125" style="26" customWidth="1"/>
    <col min="12270" max="12515" width="9.140625" style="26"/>
    <col min="12516" max="12516" width="22.140625" style="26" customWidth="1"/>
    <col min="12517" max="12517" width="24.28515625" style="26" customWidth="1"/>
    <col min="12518" max="12518" width="32.85546875" style="26" customWidth="1"/>
    <col min="12519" max="12519" width="20.5703125" style="26" customWidth="1"/>
    <col min="12520" max="12520" width="20.7109375" style="26" customWidth="1"/>
    <col min="12521" max="12521" width="15" style="26" customWidth="1"/>
    <col min="12522" max="12522" width="23.7109375" style="26" customWidth="1"/>
    <col min="12523" max="12523" width="20.5703125" style="26" customWidth="1"/>
    <col min="12524" max="12524" width="46.7109375" style="26" customWidth="1"/>
    <col min="12525" max="12525" width="5.5703125" style="26" customWidth="1"/>
    <col min="12526" max="12771" width="9.140625" style="26"/>
    <col min="12772" max="12772" width="22.140625" style="26" customWidth="1"/>
    <col min="12773" max="12773" width="24.28515625" style="26" customWidth="1"/>
    <col min="12774" max="12774" width="32.85546875" style="26" customWidth="1"/>
    <col min="12775" max="12775" width="20.5703125" style="26" customWidth="1"/>
    <col min="12776" max="12776" width="20.7109375" style="26" customWidth="1"/>
    <col min="12777" max="12777" width="15" style="26" customWidth="1"/>
    <col min="12778" max="12778" width="23.7109375" style="26" customWidth="1"/>
    <col min="12779" max="12779" width="20.5703125" style="26" customWidth="1"/>
    <col min="12780" max="12780" width="46.7109375" style="26" customWidth="1"/>
    <col min="12781" max="12781" width="5.5703125" style="26" customWidth="1"/>
    <col min="12782" max="13027" width="9.140625" style="26"/>
    <col min="13028" max="13028" width="22.140625" style="26" customWidth="1"/>
    <col min="13029" max="13029" width="24.28515625" style="26" customWidth="1"/>
    <col min="13030" max="13030" width="32.85546875" style="26" customWidth="1"/>
    <col min="13031" max="13031" width="20.5703125" style="26" customWidth="1"/>
    <col min="13032" max="13032" width="20.7109375" style="26" customWidth="1"/>
    <col min="13033" max="13033" width="15" style="26" customWidth="1"/>
    <col min="13034" max="13034" width="23.7109375" style="26" customWidth="1"/>
    <col min="13035" max="13035" width="20.5703125" style="26" customWidth="1"/>
    <col min="13036" max="13036" width="46.7109375" style="26" customWidth="1"/>
    <col min="13037" max="13037" width="5.5703125" style="26" customWidth="1"/>
    <col min="13038" max="13283" width="9.140625" style="26"/>
    <col min="13284" max="13284" width="22.140625" style="26" customWidth="1"/>
    <col min="13285" max="13285" width="24.28515625" style="26" customWidth="1"/>
    <col min="13286" max="13286" width="32.85546875" style="26" customWidth="1"/>
    <col min="13287" max="13287" width="20.5703125" style="26" customWidth="1"/>
    <col min="13288" max="13288" width="20.7109375" style="26" customWidth="1"/>
    <col min="13289" max="13289" width="15" style="26" customWidth="1"/>
    <col min="13290" max="13290" width="23.7109375" style="26" customWidth="1"/>
    <col min="13291" max="13291" width="20.5703125" style="26" customWidth="1"/>
    <col min="13292" max="13292" width="46.7109375" style="26" customWidth="1"/>
    <col min="13293" max="13293" width="5.5703125" style="26" customWidth="1"/>
    <col min="13294" max="13539" width="9.140625" style="26"/>
    <col min="13540" max="13540" width="22.140625" style="26" customWidth="1"/>
    <col min="13541" max="13541" width="24.28515625" style="26" customWidth="1"/>
    <col min="13542" max="13542" width="32.85546875" style="26" customWidth="1"/>
    <col min="13543" max="13543" width="20.5703125" style="26" customWidth="1"/>
    <col min="13544" max="13544" width="20.7109375" style="26" customWidth="1"/>
    <col min="13545" max="13545" width="15" style="26" customWidth="1"/>
    <col min="13546" max="13546" width="23.7109375" style="26" customWidth="1"/>
    <col min="13547" max="13547" width="20.5703125" style="26" customWidth="1"/>
    <col min="13548" max="13548" width="46.7109375" style="26" customWidth="1"/>
    <col min="13549" max="13549" width="5.5703125" style="26" customWidth="1"/>
    <col min="13550" max="13795" width="9.140625" style="26"/>
    <col min="13796" max="13796" width="22.140625" style="26" customWidth="1"/>
    <col min="13797" max="13797" width="24.28515625" style="26" customWidth="1"/>
    <col min="13798" max="13798" width="32.85546875" style="26" customWidth="1"/>
    <col min="13799" max="13799" width="20.5703125" style="26" customWidth="1"/>
    <col min="13800" max="13800" width="20.7109375" style="26" customWidth="1"/>
    <col min="13801" max="13801" width="15" style="26" customWidth="1"/>
    <col min="13802" max="13802" width="23.7109375" style="26" customWidth="1"/>
    <col min="13803" max="13803" width="20.5703125" style="26" customWidth="1"/>
    <col min="13804" max="13804" width="46.7109375" style="26" customWidth="1"/>
    <col min="13805" max="13805" width="5.5703125" style="26" customWidth="1"/>
    <col min="13806" max="14051" width="9.140625" style="26"/>
    <col min="14052" max="14052" width="22.140625" style="26" customWidth="1"/>
    <col min="14053" max="14053" width="24.28515625" style="26" customWidth="1"/>
    <col min="14054" max="14054" width="32.85546875" style="26" customWidth="1"/>
    <col min="14055" max="14055" width="20.5703125" style="26" customWidth="1"/>
    <col min="14056" max="14056" width="20.7109375" style="26" customWidth="1"/>
    <col min="14057" max="14057" width="15" style="26" customWidth="1"/>
    <col min="14058" max="14058" width="23.7109375" style="26" customWidth="1"/>
    <col min="14059" max="14059" width="20.5703125" style="26" customWidth="1"/>
    <col min="14060" max="14060" width="46.7109375" style="26" customWidth="1"/>
    <col min="14061" max="14061" width="5.5703125" style="26" customWidth="1"/>
    <col min="14062" max="14307" width="9.140625" style="26"/>
    <col min="14308" max="14308" width="22.140625" style="26" customWidth="1"/>
    <col min="14309" max="14309" width="24.28515625" style="26" customWidth="1"/>
    <col min="14310" max="14310" width="32.85546875" style="26" customWidth="1"/>
    <col min="14311" max="14311" width="20.5703125" style="26" customWidth="1"/>
    <col min="14312" max="14312" width="20.7109375" style="26" customWidth="1"/>
    <col min="14313" max="14313" width="15" style="26" customWidth="1"/>
    <col min="14314" max="14314" width="23.7109375" style="26" customWidth="1"/>
    <col min="14315" max="14315" width="20.5703125" style="26" customWidth="1"/>
    <col min="14316" max="14316" width="46.7109375" style="26" customWidth="1"/>
    <col min="14317" max="14317" width="5.5703125" style="26" customWidth="1"/>
    <col min="14318" max="14563" width="9.140625" style="26"/>
    <col min="14564" max="14564" width="22.140625" style="26" customWidth="1"/>
    <col min="14565" max="14565" width="24.28515625" style="26" customWidth="1"/>
    <col min="14566" max="14566" width="32.85546875" style="26" customWidth="1"/>
    <col min="14567" max="14567" width="20.5703125" style="26" customWidth="1"/>
    <col min="14568" max="14568" width="20.7109375" style="26" customWidth="1"/>
    <col min="14569" max="14569" width="15" style="26" customWidth="1"/>
    <col min="14570" max="14570" width="23.7109375" style="26" customWidth="1"/>
    <col min="14571" max="14571" width="20.5703125" style="26" customWidth="1"/>
    <col min="14572" max="14572" width="46.7109375" style="26" customWidth="1"/>
    <col min="14573" max="14573" width="5.5703125" style="26" customWidth="1"/>
    <col min="14574" max="14819" width="9.140625" style="26"/>
    <col min="14820" max="14820" width="22.140625" style="26" customWidth="1"/>
    <col min="14821" max="14821" width="24.28515625" style="26" customWidth="1"/>
    <col min="14822" max="14822" width="32.85546875" style="26" customWidth="1"/>
    <col min="14823" max="14823" width="20.5703125" style="26" customWidth="1"/>
    <col min="14824" max="14824" width="20.7109375" style="26" customWidth="1"/>
    <col min="14825" max="14825" width="15" style="26" customWidth="1"/>
    <col min="14826" max="14826" width="23.7109375" style="26" customWidth="1"/>
    <col min="14827" max="14827" width="20.5703125" style="26" customWidth="1"/>
    <col min="14828" max="14828" width="46.7109375" style="26" customWidth="1"/>
    <col min="14829" max="14829" width="5.5703125" style="26" customWidth="1"/>
    <col min="14830" max="15075" width="9.140625" style="26"/>
    <col min="15076" max="15076" width="22.140625" style="26" customWidth="1"/>
    <col min="15077" max="15077" width="24.28515625" style="26" customWidth="1"/>
    <col min="15078" max="15078" width="32.85546875" style="26" customWidth="1"/>
    <col min="15079" max="15079" width="20.5703125" style="26" customWidth="1"/>
    <col min="15080" max="15080" width="20.7109375" style="26" customWidth="1"/>
    <col min="15081" max="15081" width="15" style="26" customWidth="1"/>
    <col min="15082" max="15082" width="23.7109375" style="26" customWidth="1"/>
    <col min="15083" max="15083" width="20.5703125" style="26" customWidth="1"/>
    <col min="15084" max="15084" width="46.7109375" style="26" customWidth="1"/>
    <col min="15085" max="15085" width="5.5703125" style="26" customWidth="1"/>
    <col min="15086" max="15331" width="9.140625" style="26"/>
    <col min="15332" max="15332" width="22.140625" style="26" customWidth="1"/>
    <col min="15333" max="15333" width="24.28515625" style="26" customWidth="1"/>
    <col min="15334" max="15334" width="32.85546875" style="26" customWidth="1"/>
    <col min="15335" max="15335" width="20.5703125" style="26" customWidth="1"/>
    <col min="15336" max="15336" width="20.7109375" style="26" customWidth="1"/>
    <col min="15337" max="15337" width="15" style="26" customWidth="1"/>
    <col min="15338" max="15338" width="23.7109375" style="26" customWidth="1"/>
    <col min="15339" max="15339" width="20.5703125" style="26" customWidth="1"/>
    <col min="15340" max="15340" width="46.7109375" style="26" customWidth="1"/>
    <col min="15341" max="15341" width="5.5703125" style="26" customWidth="1"/>
    <col min="15342" max="15587" width="9.140625" style="26"/>
    <col min="15588" max="15588" width="22.140625" style="26" customWidth="1"/>
    <col min="15589" max="15589" width="24.28515625" style="26" customWidth="1"/>
    <col min="15590" max="15590" width="32.85546875" style="26" customWidth="1"/>
    <col min="15591" max="15591" width="20.5703125" style="26" customWidth="1"/>
    <col min="15592" max="15592" width="20.7109375" style="26" customWidth="1"/>
    <col min="15593" max="15593" width="15" style="26" customWidth="1"/>
    <col min="15594" max="15594" width="23.7109375" style="26" customWidth="1"/>
    <col min="15595" max="15595" width="20.5703125" style="26" customWidth="1"/>
    <col min="15596" max="15596" width="46.7109375" style="26" customWidth="1"/>
    <col min="15597" max="15597" width="5.5703125" style="26" customWidth="1"/>
    <col min="15598" max="15843" width="9.140625" style="26"/>
    <col min="15844" max="15844" width="22.140625" style="26" customWidth="1"/>
    <col min="15845" max="15845" width="24.28515625" style="26" customWidth="1"/>
    <col min="15846" max="15846" width="32.85546875" style="26" customWidth="1"/>
    <col min="15847" max="15847" width="20.5703125" style="26" customWidth="1"/>
    <col min="15848" max="15848" width="20.7109375" style="26" customWidth="1"/>
    <col min="15849" max="15849" width="15" style="26" customWidth="1"/>
    <col min="15850" max="15850" width="23.7109375" style="26" customWidth="1"/>
    <col min="15851" max="15851" width="20.5703125" style="26" customWidth="1"/>
    <col min="15852" max="15852" width="46.7109375" style="26" customWidth="1"/>
    <col min="15853" max="15853" width="5.5703125" style="26" customWidth="1"/>
    <col min="15854" max="16099" width="9.140625" style="26"/>
    <col min="16100" max="16100" width="22.140625" style="26" customWidth="1"/>
    <col min="16101" max="16101" width="24.28515625" style="26" customWidth="1"/>
    <col min="16102" max="16102" width="32.85546875" style="26" customWidth="1"/>
    <col min="16103" max="16103" width="20.5703125" style="26" customWidth="1"/>
    <col min="16104" max="16104" width="20.7109375" style="26" customWidth="1"/>
    <col min="16105" max="16105" width="15" style="26" customWidth="1"/>
    <col min="16106" max="16106" width="23.7109375" style="26" customWidth="1"/>
    <col min="16107" max="16107" width="20.5703125" style="26" customWidth="1"/>
    <col min="16108" max="16108" width="46.7109375" style="26" customWidth="1"/>
    <col min="16109" max="16109" width="5.5703125" style="26" customWidth="1"/>
    <col min="16110" max="16384" width="9.140625" style="26"/>
  </cols>
  <sheetData>
    <row r="1" spans="1:5" s="25" customFormat="1" ht="18" x14ac:dyDescent="0.25">
      <c r="A1" s="24" t="s">
        <v>101</v>
      </c>
      <c r="B1" s="24"/>
      <c r="C1" s="24"/>
      <c r="D1" s="24"/>
    </row>
    <row r="2" spans="1:5" ht="30.75" customHeight="1" x14ac:dyDescent="0.2"/>
    <row r="3" spans="1:5" ht="15.75" x14ac:dyDescent="0.2">
      <c r="A3" s="27" t="s">
        <v>58</v>
      </c>
      <c r="B3" s="27" t="s">
        <v>102</v>
      </c>
      <c r="C3" s="27" t="s">
        <v>5</v>
      </c>
      <c r="D3" s="27" t="s">
        <v>103</v>
      </c>
    </row>
    <row r="4" spans="1:5" ht="16.5" x14ac:dyDescent="0.3">
      <c r="A4" s="129"/>
      <c r="B4" s="130"/>
      <c r="C4" s="131"/>
      <c r="D4" s="131"/>
      <c r="E4" s="28"/>
    </row>
    <row r="5" spans="1:5" ht="16.5" x14ac:dyDescent="0.3">
      <c r="A5" s="129">
        <v>951</v>
      </c>
      <c r="B5" s="129" t="s">
        <v>105</v>
      </c>
      <c r="C5" s="129" t="s">
        <v>106</v>
      </c>
      <c r="D5" s="129" t="s">
        <v>107</v>
      </c>
      <c r="E5" s="29"/>
    </row>
    <row r="6" spans="1:5" ht="16.5" x14ac:dyDescent="0.3">
      <c r="A6" s="129">
        <v>956</v>
      </c>
      <c r="B6" s="129" t="s">
        <v>108</v>
      </c>
      <c r="C6" s="129" t="s">
        <v>106</v>
      </c>
      <c r="D6" s="129" t="s">
        <v>107</v>
      </c>
      <c r="E6" s="29"/>
    </row>
    <row r="7" spans="1:5" ht="16.5" x14ac:dyDescent="0.3">
      <c r="A7" s="129" t="s">
        <v>109</v>
      </c>
      <c r="B7" s="129" t="s">
        <v>105</v>
      </c>
      <c r="C7" s="129" t="s">
        <v>110</v>
      </c>
      <c r="D7" s="129" t="s">
        <v>107</v>
      </c>
      <c r="E7" s="29"/>
    </row>
    <row r="8" spans="1:5" ht="16.5" x14ac:dyDescent="0.3">
      <c r="A8" s="129" t="s">
        <v>111</v>
      </c>
      <c r="B8" s="129" t="s">
        <v>67</v>
      </c>
      <c r="C8" s="129" t="s">
        <v>110</v>
      </c>
      <c r="D8" s="129" t="s">
        <v>107</v>
      </c>
      <c r="E8" s="29"/>
    </row>
    <row r="9" spans="1:5" ht="16.5" x14ac:dyDescent="0.3">
      <c r="A9" s="129" t="s">
        <v>112</v>
      </c>
      <c r="B9" s="129" t="s">
        <v>113</v>
      </c>
      <c r="C9" s="129" t="s">
        <v>110</v>
      </c>
      <c r="D9" s="129" t="s">
        <v>107</v>
      </c>
      <c r="E9" s="29"/>
    </row>
    <row r="10" spans="1:5" ht="16.5" x14ac:dyDescent="0.3">
      <c r="A10" s="129">
        <v>958</v>
      </c>
      <c r="B10" s="129" t="s">
        <v>114</v>
      </c>
      <c r="C10" s="129" t="s">
        <v>108</v>
      </c>
      <c r="D10" s="129" t="s">
        <v>107</v>
      </c>
      <c r="E10" s="29"/>
    </row>
    <row r="11" spans="1:5" ht="16.5" x14ac:dyDescent="0.3">
      <c r="A11" s="129" t="s">
        <v>115</v>
      </c>
      <c r="B11" s="129" t="s">
        <v>114</v>
      </c>
      <c r="C11" s="129" t="s">
        <v>105</v>
      </c>
      <c r="D11" s="129" t="s">
        <v>107</v>
      </c>
      <c r="E11" s="29"/>
    </row>
    <row r="12" spans="1:5" ht="16.5" x14ac:dyDescent="0.3">
      <c r="A12" s="129" t="s">
        <v>116</v>
      </c>
      <c r="B12" s="129" t="s">
        <v>108</v>
      </c>
      <c r="C12" s="129" t="s">
        <v>117</v>
      </c>
      <c r="D12" s="129" t="s">
        <v>107</v>
      </c>
      <c r="E12" s="29"/>
    </row>
    <row r="13" spans="1:5" ht="16.5" x14ac:dyDescent="0.3">
      <c r="A13" s="129" t="s">
        <v>118</v>
      </c>
      <c r="B13" s="129" t="s">
        <v>117</v>
      </c>
      <c r="C13" s="129" t="s">
        <v>119</v>
      </c>
      <c r="D13" s="129" t="s">
        <v>107</v>
      </c>
      <c r="E13" s="29"/>
    </row>
    <row r="14" spans="1:5" ht="16.5" customHeight="1" x14ac:dyDescent="0.3">
      <c r="A14" s="129" t="s">
        <v>66</v>
      </c>
      <c r="B14" s="129" t="s">
        <v>120</v>
      </c>
      <c r="C14" s="129" t="s">
        <v>121</v>
      </c>
      <c r="D14" s="129" t="s">
        <v>107</v>
      </c>
      <c r="E14" s="29"/>
    </row>
    <row r="15" spans="1:5" ht="16.5" customHeight="1" x14ac:dyDescent="0.3">
      <c r="A15" s="129" t="s">
        <v>122</v>
      </c>
      <c r="B15" s="129" t="s">
        <v>123</v>
      </c>
      <c r="C15" s="129" t="s">
        <v>121</v>
      </c>
      <c r="D15" s="129" t="s">
        <v>107</v>
      </c>
      <c r="E15" s="29"/>
    </row>
    <row r="16" spans="1:5" ht="16.5" x14ac:dyDescent="0.3">
      <c r="A16" s="129" t="s">
        <v>124</v>
      </c>
      <c r="B16" s="129" t="s">
        <v>125</v>
      </c>
      <c r="C16" s="129" t="s">
        <v>126</v>
      </c>
      <c r="D16" s="129" t="s">
        <v>107</v>
      </c>
      <c r="E16" s="29"/>
    </row>
    <row r="17" spans="1:5" ht="15.75" customHeight="1" x14ac:dyDescent="0.3">
      <c r="A17" s="129" t="s">
        <v>127</v>
      </c>
      <c r="B17" s="129" t="s">
        <v>128</v>
      </c>
      <c r="C17" s="129" t="s">
        <v>125</v>
      </c>
      <c r="D17" s="129" t="s">
        <v>107</v>
      </c>
      <c r="E17" s="29"/>
    </row>
    <row r="18" spans="1:5" ht="16.5" x14ac:dyDescent="0.3">
      <c r="A18" s="129"/>
      <c r="B18" s="129"/>
      <c r="C18" s="129"/>
      <c r="D18" s="129"/>
      <c r="E18" s="29"/>
    </row>
    <row r="19" spans="1:5" ht="16.5" x14ac:dyDescent="0.3">
      <c r="A19" s="129" t="s">
        <v>129</v>
      </c>
      <c r="B19" s="129" t="s">
        <v>130</v>
      </c>
      <c r="C19" s="129" t="s">
        <v>131</v>
      </c>
      <c r="D19" s="129" t="s">
        <v>132</v>
      </c>
      <c r="E19" s="28"/>
    </row>
    <row r="20" spans="1:5" ht="16.5" x14ac:dyDescent="0.3">
      <c r="A20" s="129">
        <v>963</v>
      </c>
      <c r="B20" s="129" t="s">
        <v>130</v>
      </c>
      <c r="C20" s="129" t="s">
        <v>133</v>
      </c>
      <c r="D20" s="129" t="s">
        <v>132</v>
      </c>
      <c r="E20" s="29"/>
    </row>
    <row r="21" spans="1:5" ht="16.5" x14ac:dyDescent="0.3">
      <c r="A21" s="129"/>
      <c r="B21" s="129"/>
      <c r="C21" s="129"/>
      <c r="D21" s="129"/>
      <c r="E21" s="29"/>
    </row>
    <row r="22" spans="1:5" ht="16.5" x14ac:dyDescent="0.3">
      <c r="A22" s="129">
        <v>240</v>
      </c>
      <c r="B22" s="129" t="s">
        <v>134</v>
      </c>
      <c r="C22" s="129" t="s">
        <v>135</v>
      </c>
      <c r="D22" s="129" t="s">
        <v>136</v>
      </c>
      <c r="E22" s="29"/>
    </row>
    <row r="23" spans="1:5" ht="16.5" x14ac:dyDescent="0.3">
      <c r="A23" s="129">
        <v>241</v>
      </c>
      <c r="B23" s="129" t="s">
        <v>134</v>
      </c>
      <c r="C23" s="129" t="s">
        <v>135</v>
      </c>
      <c r="D23" s="129" t="s">
        <v>136</v>
      </c>
      <c r="E23" s="29"/>
    </row>
    <row r="24" spans="1:5" ht="16.5" x14ac:dyDescent="0.3">
      <c r="A24" s="129">
        <v>245</v>
      </c>
      <c r="B24" s="129" t="s">
        <v>137</v>
      </c>
      <c r="C24" s="129" t="s">
        <v>138</v>
      </c>
      <c r="D24" s="129" t="s">
        <v>136</v>
      </c>
      <c r="E24" s="29"/>
    </row>
    <row r="25" spans="1:5" ht="16.5" x14ac:dyDescent="0.3">
      <c r="A25" s="129">
        <v>246</v>
      </c>
      <c r="B25" s="129" t="s">
        <v>137</v>
      </c>
      <c r="C25" s="129" t="s">
        <v>138</v>
      </c>
      <c r="D25" s="129" t="s">
        <v>136</v>
      </c>
      <c r="E25" s="29"/>
    </row>
    <row r="26" spans="1:5" ht="16.5" x14ac:dyDescent="0.3">
      <c r="A26" s="129">
        <v>905</v>
      </c>
      <c r="B26" s="129" t="s">
        <v>139</v>
      </c>
      <c r="C26" s="129" t="s">
        <v>70</v>
      </c>
      <c r="D26" s="129" t="s">
        <v>136</v>
      </c>
      <c r="E26" s="29"/>
    </row>
    <row r="27" spans="1:5" ht="15.75" customHeight="1" x14ac:dyDescent="0.3">
      <c r="A27" s="129">
        <v>906</v>
      </c>
      <c r="B27" s="129" t="s">
        <v>140</v>
      </c>
      <c r="C27" s="129" t="s">
        <v>141</v>
      </c>
      <c r="D27" s="129" t="s">
        <v>136</v>
      </c>
      <c r="E27" s="28"/>
    </row>
    <row r="28" spans="1:5" ht="17.25" customHeight="1" x14ac:dyDescent="0.3">
      <c r="A28" s="129">
        <v>907</v>
      </c>
      <c r="B28" s="129" t="s">
        <v>70</v>
      </c>
      <c r="C28" s="129" t="s">
        <v>140</v>
      </c>
      <c r="D28" s="129" t="s">
        <v>136</v>
      </c>
      <c r="E28" s="28"/>
    </row>
    <row r="29" spans="1:5" ht="16.5" x14ac:dyDescent="0.3">
      <c r="A29" s="129">
        <v>910</v>
      </c>
      <c r="B29" s="129" t="s">
        <v>142</v>
      </c>
      <c r="C29" s="129" t="s">
        <v>143</v>
      </c>
      <c r="D29" s="129" t="s">
        <v>136</v>
      </c>
      <c r="E29" s="29"/>
    </row>
    <row r="30" spans="1:5" ht="16.5" x14ac:dyDescent="0.3">
      <c r="A30" s="129">
        <v>911</v>
      </c>
      <c r="B30" s="129" t="s">
        <v>142</v>
      </c>
      <c r="C30" s="129" t="s">
        <v>144</v>
      </c>
      <c r="D30" s="129" t="s">
        <v>136</v>
      </c>
      <c r="E30" s="29"/>
    </row>
    <row r="31" spans="1:5" ht="16.5" x14ac:dyDescent="0.3">
      <c r="A31" s="129">
        <v>913</v>
      </c>
      <c r="B31" s="129" t="s">
        <v>140</v>
      </c>
      <c r="C31" s="129" t="s">
        <v>145</v>
      </c>
      <c r="D31" s="129" t="s">
        <v>136</v>
      </c>
      <c r="E31" s="29"/>
    </row>
    <row r="32" spans="1:5" ht="16.5" x14ac:dyDescent="0.3">
      <c r="A32" s="129">
        <v>916</v>
      </c>
      <c r="B32" s="129" t="s">
        <v>142</v>
      </c>
      <c r="C32" s="129" t="s">
        <v>137</v>
      </c>
      <c r="D32" s="129" t="s">
        <v>136</v>
      </c>
      <c r="E32" s="29"/>
    </row>
    <row r="33" spans="1:5" ht="16.5" x14ac:dyDescent="0.3">
      <c r="A33" s="129">
        <v>917</v>
      </c>
      <c r="B33" s="129" t="s">
        <v>142</v>
      </c>
      <c r="C33" s="129" t="s">
        <v>137</v>
      </c>
      <c r="D33" s="129" t="s">
        <v>136</v>
      </c>
      <c r="E33" s="29"/>
    </row>
    <row r="34" spans="1:5" ht="16.5" x14ac:dyDescent="0.3">
      <c r="A34" s="129">
        <v>926</v>
      </c>
      <c r="B34" s="129" t="s">
        <v>146</v>
      </c>
      <c r="C34" s="129" t="s">
        <v>147</v>
      </c>
      <c r="D34" s="129" t="s">
        <v>136</v>
      </c>
      <c r="E34" s="29"/>
    </row>
    <row r="35" spans="1:5" ht="16.5" x14ac:dyDescent="0.3">
      <c r="A35" s="129">
        <v>927</v>
      </c>
      <c r="B35" s="129" t="s">
        <v>146</v>
      </c>
      <c r="C35" s="129" t="s">
        <v>148</v>
      </c>
      <c r="D35" s="129" t="s">
        <v>136</v>
      </c>
      <c r="E35" s="29"/>
    </row>
    <row r="36" spans="1:5" ht="16.5" x14ac:dyDescent="0.3">
      <c r="A36" s="129">
        <v>935</v>
      </c>
      <c r="B36" s="129" t="s">
        <v>148</v>
      </c>
      <c r="C36" s="129" t="s">
        <v>147</v>
      </c>
      <c r="D36" s="129" t="s">
        <v>136</v>
      </c>
      <c r="E36" s="29"/>
    </row>
    <row r="37" spans="1:5" ht="17.25" customHeight="1" x14ac:dyDescent="0.3">
      <c r="A37" s="129" t="s">
        <v>149</v>
      </c>
      <c r="B37" s="129" t="s">
        <v>147</v>
      </c>
      <c r="C37" s="129" t="s">
        <v>150</v>
      </c>
      <c r="D37" s="129" t="s">
        <v>136</v>
      </c>
      <c r="E37" s="29"/>
    </row>
    <row r="38" spans="1:5" ht="17.25" customHeight="1" x14ac:dyDescent="0.3">
      <c r="A38" s="129" t="s">
        <v>151</v>
      </c>
      <c r="B38" s="129" t="s">
        <v>147</v>
      </c>
      <c r="C38" s="129" t="s">
        <v>150</v>
      </c>
      <c r="D38" s="129" t="s">
        <v>136</v>
      </c>
      <c r="E38" s="29"/>
    </row>
    <row r="39" spans="1:5" ht="17.25" customHeight="1" x14ac:dyDescent="0.3">
      <c r="A39" s="129" t="s">
        <v>152</v>
      </c>
      <c r="B39" s="129" t="s">
        <v>153</v>
      </c>
      <c r="C39" s="129" t="s">
        <v>154</v>
      </c>
      <c r="D39" s="129" t="s">
        <v>136</v>
      </c>
      <c r="E39" s="29"/>
    </row>
    <row r="40" spans="1:5" ht="16.5" x14ac:dyDescent="0.3">
      <c r="A40" s="129" t="s">
        <v>155</v>
      </c>
      <c r="B40" s="129" t="s">
        <v>156</v>
      </c>
      <c r="C40" s="129" t="s">
        <v>153</v>
      </c>
      <c r="D40" s="129" t="s">
        <v>136</v>
      </c>
      <c r="E40" s="29"/>
    </row>
    <row r="41" spans="1:5" ht="16.5" x14ac:dyDescent="0.3">
      <c r="A41" s="129" t="s">
        <v>157</v>
      </c>
      <c r="B41" s="129" t="s">
        <v>158</v>
      </c>
      <c r="C41" s="129" t="s">
        <v>147</v>
      </c>
      <c r="D41" s="129" t="s">
        <v>136</v>
      </c>
      <c r="E41" s="29"/>
    </row>
    <row r="42" spans="1:5" ht="16.5" x14ac:dyDescent="0.3">
      <c r="A42" s="129" t="s">
        <v>159</v>
      </c>
      <c r="B42" s="129" t="s">
        <v>160</v>
      </c>
      <c r="C42" s="129" t="s">
        <v>161</v>
      </c>
      <c r="D42" s="129" t="s">
        <v>136</v>
      </c>
      <c r="E42" s="29"/>
    </row>
    <row r="43" spans="1:5" ht="16.5" x14ac:dyDescent="0.3">
      <c r="A43" s="129" t="s">
        <v>162</v>
      </c>
      <c r="B43" s="129" t="s">
        <v>161</v>
      </c>
      <c r="C43" s="129" t="s">
        <v>71</v>
      </c>
      <c r="D43" s="129" t="s">
        <v>136</v>
      </c>
      <c r="E43" s="29"/>
    </row>
    <row r="44" spans="1:5" ht="16.5" x14ac:dyDescent="0.3">
      <c r="A44" s="129" t="s">
        <v>163</v>
      </c>
      <c r="B44" s="129" t="s">
        <v>71</v>
      </c>
      <c r="C44" s="129" t="s">
        <v>164</v>
      </c>
      <c r="D44" s="129" t="s">
        <v>136</v>
      </c>
      <c r="E44" s="29"/>
    </row>
    <row r="45" spans="1:5" ht="16.5" x14ac:dyDescent="0.3">
      <c r="A45" s="129" t="s">
        <v>165</v>
      </c>
      <c r="B45" s="129" t="s">
        <v>161</v>
      </c>
      <c r="C45" s="129" t="s">
        <v>71</v>
      </c>
      <c r="D45" s="129" t="s">
        <v>136</v>
      </c>
      <c r="E45" s="29"/>
    </row>
    <row r="46" spans="1:5" ht="16.5" x14ac:dyDescent="0.3">
      <c r="A46" s="129" t="s">
        <v>166</v>
      </c>
      <c r="B46" s="129" t="s">
        <v>71</v>
      </c>
      <c r="C46" s="129" t="s">
        <v>150</v>
      </c>
      <c r="D46" s="129" t="s">
        <v>136</v>
      </c>
      <c r="E46" s="29"/>
    </row>
    <row r="47" spans="1:5" ht="16.5" x14ac:dyDescent="0.3">
      <c r="A47" s="129" t="s">
        <v>167</v>
      </c>
      <c r="B47" s="129" t="s">
        <v>168</v>
      </c>
      <c r="C47" s="129" t="s">
        <v>169</v>
      </c>
      <c r="D47" s="129" t="s">
        <v>136</v>
      </c>
      <c r="E47" s="28"/>
    </row>
    <row r="48" spans="1:5" ht="16.5" x14ac:dyDescent="0.3">
      <c r="A48" s="129" t="s">
        <v>170</v>
      </c>
      <c r="B48" s="129" t="s">
        <v>142</v>
      </c>
      <c r="C48" s="129" t="s">
        <v>168</v>
      </c>
      <c r="D48" s="129" t="s">
        <v>136</v>
      </c>
      <c r="E48" s="29"/>
    </row>
    <row r="49" spans="1:5" ht="16.5" x14ac:dyDescent="0.3">
      <c r="A49" s="129" t="s">
        <v>171</v>
      </c>
      <c r="B49" s="129" t="s">
        <v>169</v>
      </c>
      <c r="C49" s="129" t="s">
        <v>139</v>
      </c>
      <c r="D49" s="129" t="s">
        <v>136</v>
      </c>
      <c r="E49" s="28"/>
    </row>
    <row r="50" spans="1:5" ht="16.5" x14ac:dyDescent="0.3">
      <c r="A50" s="129" t="s">
        <v>172</v>
      </c>
      <c r="B50" s="129" t="s">
        <v>173</v>
      </c>
      <c r="C50" s="129" t="s">
        <v>141</v>
      </c>
      <c r="D50" s="129" t="s">
        <v>136</v>
      </c>
      <c r="E50" s="28"/>
    </row>
    <row r="51" spans="1:5" ht="16.5" x14ac:dyDescent="0.3">
      <c r="A51" s="129" t="s">
        <v>174</v>
      </c>
      <c r="B51" s="129" t="s">
        <v>142</v>
      </c>
      <c r="C51" s="129" t="s">
        <v>168</v>
      </c>
      <c r="D51" s="129" t="s">
        <v>136</v>
      </c>
      <c r="E51" s="29"/>
    </row>
    <row r="52" spans="1:5" ht="16.5" x14ac:dyDescent="0.3">
      <c r="A52" s="129" t="s">
        <v>175</v>
      </c>
      <c r="B52" s="129" t="s">
        <v>168</v>
      </c>
      <c r="C52" s="129" t="s">
        <v>161</v>
      </c>
      <c r="D52" s="129" t="s">
        <v>136</v>
      </c>
      <c r="E52" s="29"/>
    </row>
    <row r="53" spans="1:5" ht="16.5" x14ac:dyDescent="0.3">
      <c r="A53" s="129" t="s">
        <v>176</v>
      </c>
      <c r="B53" s="129" t="s">
        <v>177</v>
      </c>
      <c r="C53" s="129" t="s">
        <v>161</v>
      </c>
      <c r="D53" s="129" t="s">
        <v>136</v>
      </c>
      <c r="E53" s="29"/>
    </row>
    <row r="54" spans="1:5" ht="16.5" x14ac:dyDescent="0.3">
      <c r="A54" s="129" t="s">
        <v>178</v>
      </c>
      <c r="B54" s="129" t="s">
        <v>168</v>
      </c>
      <c r="C54" s="129" t="s">
        <v>169</v>
      </c>
      <c r="D54" s="129" t="s">
        <v>136</v>
      </c>
      <c r="E54" s="28"/>
    </row>
    <row r="55" spans="1:5" ht="16.5" x14ac:dyDescent="0.3">
      <c r="A55" s="129" t="s">
        <v>179</v>
      </c>
      <c r="B55" s="129" t="s">
        <v>180</v>
      </c>
      <c r="C55" s="129" t="s">
        <v>160</v>
      </c>
      <c r="D55" s="129" t="s">
        <v>136</v>
      </c>
      <c r="E55" s="28"/>
    </row>
    <row r="56" spans="1:5" ht="16.5" x14ac:dyDescent="0.3">
      <c r="A56" s="129" t="s">
        <v>181</v>
      </c>
      <c r="B56" s="129" t="s">
        <v>161</v>
      </c>
      <c r="C56" s="129" t="s">
        <v>141</v>
      </c>
      <c r="D56" s="129" t="s">
        <v>136</v>
      </c>
      <c r="E56" s="28"/>
    </row>
    <row r="57" spans="1:5" ht="16.5" x14ac:dyDescent="0.3">
      <c r="A57" s="129" t="s">
        <v>182</v>
      </c>
      <c r="B57" s="129" t="s">
        <v>169</v>
      </c>
      <c r="C57" s="129" t="s">
        <v>139</v>
      </c>
      <c r="D57" s="129" t="s">
        <v>136</v>
      </c>
      <c r="E57" s="28"/>
    </row>
    <row r="58" spans="1:5" ht="16.5" x14ac:dyDescent="0.3">
      <c r="A58" s="129" t="s">
        <v>183</v>
      </c>
      <c r="B58" s="129" t="s">
        <v>161</v>
      </c>
      <c r="C58" s="129" t="s">
        <v>141</v>
      </c>
      <c r="D58" s="129" t="s">
        <v>136</v>
      </c>
      <c r="E58" s="29"/>
    </row>
    <row r="59" spans="1:5" ht="16.5" x14ac:dyDescent="0.3">
      <c r="A59" s="129" t="s">
        <v>184</v>
      </c>
      <c r="B59" s="129" t="s">
        <v>150</v>
      </c>
      <c r="C59" s="129" t="s">
        <v>141</v>
      </c>
      <c r="D59" s="129" t="s">
        <v>136</v>
      </c>
      <c r="E59" s="29"/>
    </row>
    <row r="60" spans="1:5" ht="16.5" x14ac:dyDescent="0.3">
      <c r="A60" s="129" t="s">
        <v>185</v>
      </c>
      <c r="B60" s="129" t="s">
        <v>161</v>
      </c>
      <c r="C60" s="129" t="s">
        <v>141</v>
      </c>
      <c r="D60" s="129" t="s">
        <v>136</v>
      </c>
      <c r="E60" s="29"/>
    </row>
    <row r="61" spans="1:5" ht="16.5" x14ac:dyDescent="0.3">
      <c r="A61" s="129" t="s">
        <v>186</v>
      </c>
      <c r="B61" s="129" t="s">
        <v>150</v>
      </c>
      <c r="C61" s="129" t="s">
        <v>141</v>
      </c>
      <c r="D61" s="129" t="s">
        <v>136</v>
      </c>
      <c r="E61" s="29"/>
    </row>
    <row r="62" spans="1:5" ht="16.5" x14ac:dyDescent="0.3">
      <c r="A62" s="129" t="s">
        <v>187</v>
      </c>
      <c r="B62" s="129" t="s">
        <v>146</v>
      </c>
      <c r="C62" s="129" t="s">
        <v>188</v>
      </c>
      <c r="D62" s="129" t="s">
        <v>136</v>
      </c>
      <c r="E62" s="29"/>
    </row>
    <row r="63" spans="1:5" ht="16.5" x14ac:dyDescent="0.3">
      <c r="A63" s="129" t="s">
        <v>189</v>
      </c>
      <c r="B63" s="129" t="s">
        <v>146</v>
      </c>
      <c r="C63" s="129" t="s">
        <v>190</v>
      </c>
      <c r="D63" s="129" t="s">
        <v>136</v>
      </c>
      <c r="E63" s="29"/>
    </row>
    <row r="64" spans="1:5" ht="16.5" x14ac:dyDescent="0.3">
      <c r="A64" s="129" t="s">
        <v>191</v>
      </c>
      <c r="B64" s="129" t="s">
        <v>192</v>
      </c>
      <c r="C64" s="129" t="s">
        <v>38</v>
      </c>
      <c r="D64" s="129" t="s">
        <v>136</v>
      </c>
      <c r="E64" s="29"/>
    </row>
    <row r="65" spans="1:5" ht="16.5" x14ac:dyDescent="0.3">
      <c r="A65" s="129" t="s">
        <v>193</v>
      </c>
      <c r="B65" s="129" t="s">
        <v>194</v>
      </c>
      <c r="C65" s="129" t="s">
        <v>147</v>
      </c>
      <c r="D65" s="129" t="s">
        <v>136</v>
      </c>
      <c r="E65" s="29"/>
    </row>
    <row r="66" spans="1:5" ht="16.5" x14ac:dyDescent="0.3">
      <c r="A66" s="129" t="s">
        <v>195</v>
      </c>
      <c r="B66" s="129" t="s">
        <v>196</v>
      </c>
      <c r="C66" s="129" t="s">
        <v>194</v>
      </c>
      <c r="D66" s="129" t="s">
        <v>136</v>
      </c>
      <c r="E66" s="28"/>
    </row>
    <row r="67" spans="1:5" ht="16.5" x14ac:dyDescent="0.3">
      <c r="A67" s="129" t="s">
        <v>197</v>
      </c>
      <c r="B67" s="129" t="s">
        <v>198</v>
      </c>
      <c r="C67" s="129" t="s">
        <v>158</v>
      </c>
      <c r="D67" s="129" t="s">
        <v>136</v>
      </c>
      <c r="E67" s="29"/>
    </row>
    <row r="68" spans="1:5" ht="16.5" x14ac:dyDescent="0.3">
      <c r="A68" s="129" t="s">
        <v>199</v>
      </c>
      <c r="B68" s="129" t="s">
        <v>161</v>
      </c>
      <c r="C68" s="129" t="s">
        <v>160</v>
      </c>
      <c r="D68" s="129" t="s">
        <v>136</v>
      </c>
      <c r="E68" s="28"/>
    </row>
    <row r="69" spans="1:5" ht="16.5" x14ac:dyDescent="0.3">
      <c r="A69" s="129" t="s">
        <v>200</v>
      </c>
      <c r="B69" s="129" t="s">
        <v>154</v>
      </c>
      <c r="C69" s="129" t="s">
        <v>160</v>
      </c>
      <c r="D69" s="129" t="s">
        <v>136</v>
      </c>
      <c r="E69" s="28"/>
    </row>
    <row r="70" spans="1:5" ht="16.5" x14ac:dyDescent="0.3">
      <c r="A70" s="129" t="s">
        <v>201</v>
      </c>
      <c r="B70" s="129" t="s">
        <v>161</v>
      </c>
      <c r="C70" s="129" t="s">
        <v>141</v>
      </c>
      <c r="D70" s="129" t="s">
        <v>136</v>
      </c>
      <c r="E70" s="28"/>
    </row>
    <row r="71" spans="1:5" ht="16.5" x14ac:dyDescent="0.3">
      <c r="A71" s="129" t="s">
        <v>202</v>
      </c>
      <c r="B71" s="129" t="s">
        <v>180</v>
      </c>
      <c r="C71" s="129" t="s">
        <v>203</v>
      </c>
      <c r="D71" s="129" t="s">
        <v>136</v>
      </c>
      <c r="E71" s="28"/>
    </row>
    <row r="72" spans="1:5" ht="16.5" x14ac:dyDescent="0.3">
      <c r="A72" s="129" t="s">
        <v>204</v>
      </c>
      <c r="B72" s="129" t="s">
        <v>161</v>
      </c>
      <c r="C72" s="129" t="s">
        <v>156</v>
      </c>
      <c r="D72" s="129" t="s">
        <v>136</v>
      </c>
      <c r="E72" s="28"/>
    </row>
    <row r="73" spans="1:5" ht="16.5" x14ac:dyDescent="0.3">
      <c r="A73" s="129" t="s">
        <v>205</v>
      </c>
      <c r="B73" s="129" t="s">
        <v>161</v>
      </c>
      <c r="C73" s="129" t="s">
        <v>154</v>
      </c>
      <c r="D73" s="129" t="s">
        <v>136</v>
      </c>
      <c r="E73" s="29"/>
    </row>
    <row r="74" spans="1:5" ht="16.5" x14ac:dyDescent="0.3">
      <c r="A74" s="129" t="s">
        <v>206</v>
      </c>
      <c r="B74" s="129" t="s">
        <v>161</v>
      </c>
      <c r="C74" s="129" t="s">
        <v>207</v>
      </c>
      <c r="D74" s="129" t="s">
        <v>136</v>
      </c>
      <c r="E74" s="29"/>
    </row>
    <row r="75" spans="1:5" ht="16.5" x14ac:dyDescent="0.3">
      <c r="A75" s="129" t="s">
        <v>208</v>
      </c>
      <c r="B75" s="129" t="s">
        <v>154</v>
      </c>
      <c r="C75" s="129" t="s">
        <v>209</v>
      </c>
      <c r="D75" s="129" t="s">
        <v>136</v>
      </c>
      <c r="E75" s="29"/>
    </row>
    <row r="76" spans="1:5" ht="16.5" x14ac:dyDescent="0.3">
      <c r="A76" s="129" t="s">
        <v>210</v>
      </c>
      <c r="B76" s="129" t="s">
        <v>161</v>
      </c>
      <c r="C76" s="129" t="s">
        <v>153</v>
      </c>
      <c r="D76" s="129" t="s">
        <v>136</v>
      </c>
      <c r="E76" s="29"/>
    </row>
    <row r="77" spans="1:5" ht="16.5" x14ac:dyDescent="0.3">
      <c r="A77" s="129" t="s">
        <v>211</v>
      </c>
      <c r="B77" s="129" t="s">
        <v>207</v>
      </c>
      <c r="C77" s="129" t="s">
        <v>203</v>
      </c>
      <c r="D77" s="129" t="s">
        <v>136</v>
      </c>
      <c r="E77" s="28"/>
    </row>
    <row r="78" spans="1:5" ht="16.5" x14ac:dyDescent="0.3">
      <c r="A78" s="129">
        <v>264</v>
      </c>
      <c r="B78" s="129" t="s">
        <v>161</v>
      </c>
      <c r="C78" s="129" t="s">
        <v>212</v>
      </c>
      <c r="D78" s="129" t="s">
        <v>136</v>
      </c>
    </row>
    <row r="79" spans="1:5" ht="16.5" x14ac:dyDescent="0.3">
      <c r="A79" s="129">
        <v>265</v>
      </c>
      <c r="B79" s="129" t="s">
        <v>68</v>
      </c>
      <c r="C79" s="129" t="s">
        <v>138</v>
      </c>
      <c r="D79" s="129" t="s">
        <v>136</v>
      </c>
    </row>
    <row r="80" spans="1:5" ht="16.5" x14ac:dyDescent="0.3">
      <c r="A80" s="129">
        <v>270</v>
      </c>
      <c r="B80" s="129" t="s">
        <v>68</v>
      </c>
      <c r="C80" s="129" t="s">
        <v>212</v>
      </c>
      <c r="D80" s="129" t="s">
        <v>136</v>
      </c>
    </row>
    <row r="81" spans="1:3" ht="15.75" x14ac:dyDescent="0.25">
      <c r="A81" s="30"/>
    </row>
    <row r="83" spans="1:3" ht="36" customHeight="1" x14ac:dyDescent="0.2">
      <c r="A83" s="27" t="s">
        <v>36</v>
      </c>
      <c r="B83" s="27" t="s">
        <v>103</v>
      </c>
      <c r="C83" s="27" t="s">
        <v>104</v>
      </c>
    </row>
    <row r="84" spans="1:3" ht="15.75" customHeight="1" x14ac:dyDescent="0.3">
      <c r="A84" s="31" t="s">
        <v>69</v>
      </c>
      <c r="B84" s="32" t="s">
        <v>107</v>
      </c>
      <c r="C84" s="32"/>
    </row>
    <row r="85" spans="1:3" ht="15.75" customHeight="1" x14ac:dyDescent="0.3">
      <c r="A85" s="31" t="s">
        <v>108</v>
      </c>
      <c r="B85" s="32" t="s">
        <v>107</v>
      </c>
      <c r="C85" s="32"/>
    </row>
    <row r="86" spans="1:3" ht="15.75" customHeight="1" x14ac:dyDescent="0.3">
      <c r="A86" s="31" t="s">
        <v>213</v>
      </c>
      <c r="B86" s="32" t="s">
        <v>107</v>
      </c>
      <c r="C86" s="32"/>
    </row>
    <row r="87" spans="1:3" ht="15.75" customHeight="1" x14ac:dyDescent="0.3">
      <c r="A87" s="31" t="s">
        <v>105</v>
      </c>
      <c r="B87" s="32" t="s">
        <v>107</v>
      </c>
      <c r="C87" s="32"/>
    </row>
    <row r="88" spans="1:3" ht="15.75" customHeight="1" x14ac:dyDescent="0.3">
      <c r="A88" s="31" t="s">
        <v>117</v>
      </c>
      <c r="B88" s="32" t="s">
        <v>107</v>
      </c>
      <c r="C88" s="32"/>
    </row>
    <row r="89" spans="1:3" ht="15.75" customHeight="1" x14ac:dyDescent="0.3">
      <c r="A89" s="31" t="s">
        <v>106</v>
      </c>
      <c r="B89" s="32" t="s">
        <v>107</v>
      </c>
      <c r="C89" s="32"/>
    </row>
    <row r="90" spans="1:3" ht="15.75" customHeight="1" x14ac:dyDescent="0.3">
      <c r="A90" s="31" t="s">
        <v>214</v>
      </c>
      <c r="B90" s="32" t="s">
        <v>107</v>
      </c>
      <c r="C90" s="32"/>
    </row>
    <row r="91" spans="1:3" ht="15.75" customHeight="1" x14ac:dyDescent="0.3">
      <c r="A91" s="31" t="s">
        <v>121</v>
      </c>
      <c r="B91" s="32" t="s">
        <v>107</v>
      </c>
      <c r="C91" s="32"/>
    </row>
    <row r="92" spans="1:3" ht="15.75" customHeight="1" x14ac:dyDescent="0.3">
      <c r="A92" s="31" t="s">
        <v>131</v>
      </c>
      <c r="B92" s="32" t="s">
        <v>132</v>
      </c>
      <c r="C92" s="32"/>
    </row>
    <row r="93" spans="1:3" ht="15.75" customHeight="1" x14ac:dyDescent="0.3">
      <c r="A93" s="33" t="s">
        <v>156</v>
      </c>
      <c r="B93" s="32" t="s">
        <v>136</v>
      </c>
      <c r="C93" s="32"/>
    </row>
    <row r="94" spans="1:3" ht="15.75" customHeight="1" x14ac:dyDescent="0.3">
      <c r="A94" s="33" t="s">
        <v>160</v>
      </c>
      <c r="B94" s="32" t="s">
        <v>136</v>
      </c>
      <c r="C94" s="32"/>
    </row>
    <row r="95" spans="1:3" ht="15.75" customHeight="1" x14ac:dyDescent="0.3">
      <c r="A95" s="33" t="s">
        <v>215</v>
      </c>
      <c r="B95" s="32" t="s">
        <v>136</v>
      </c>
      <c r="C95" s="32"/>
    </row>
    <row r="96" spans="1:3" ht="15.75" customHeight="1" x14ac:dyDescent="0.3">
      <c r="A96" s="33" t="s">
        <v>207</v>
      </c>
      <c r="B96" s="32" t="s">
        <v>136</v>
      </c>
      <c r="C96" s="32"/>
    </row>
    <row r="97" spans="1:3" ht="15.75" customHeight="1" x14ac:dyDescent="0.3">
      <c r="A97" s="33" t="s">
        <v>140</v>
      </c>
      <c r="B97" s="32" t="s">
        <v>136</v>
      </c>
      <c r="C97" s="32"/>
    </row>
    <row r="98" spans="1:3" ht="15.75" customHeight="1" x14ac:dyDescent="0.3">
      <c r="A98" s="33" t="s">
        <v>150</v>
      </c>
      <c r="B98" s="32" t="s">
        <v>136</v>
      </c>
      <c r="C98" s="32"/>
    </row>
    <row r="99" spans="1:3" ht="15.75" customHeight="1" x14ac:dyDescent="0.3">
      <c r="A99" s="33" t="s">
        <v>153</v>
      </c>
      <c r="B99" s="32" t="s">
        <v>136</v>
      </c>
      <c r="C99" s="32"/>
    </row>
    <row r="100" spans="1:3" ht="15.75" customHeight="1" x14ac:dyDescent="0.3">
      <c r="A100" s="33" t="s">
        <v>148</v>
      </c>
      <c r="B100" s="32" t="s">
        <v>136</v>
      </c>
      <c r="C100" s="32"/>
    </row>
    <row r="101" spans="1:3" ht="15.75" customHeight="1" x14ac:dyDescent="0.3">
      <c r="A101" s="33" t="s">
        <v>169</v>
      </c>
      <c r="B101" s="32" t="s">
        <v>136</v>
      </c>
      <c r="C101" s="32"/>
    </row>
    <row r="102" spans="1:3" ht="15.75" customHeight="1" x14ac:dyDescent="0.3">
      <c r="A102" s="33" t="s">
        <v>212</v>
      </c>
      <c r="B102" s="32" t="s">
        <v>136</v>
      </c>
      <c r="C102" s="32"/>
    </row>
    <row r="103" spans="1:3" ht="15.75" customHeight="1" x14ac:dyDescent="0.3">
      <c r="A103" s="33" t="s">
        <v>139</v>
      </c>
      <c r="B103" s="32" t="s">
        <v>136</v>
      </c>
      <c r="C103" s="32"/>
    </row>
    <row r="104" spans="1:3" ht="15.75" customHeight="1" x14ac:dyDescent="0.3">
      <c r="A104" s="33" t="s">
        <v>137</v>
      </c>
      <c r="B104" s="32" t="s">
        <v>136</v>
      </c>
      <c r="C104" s="32"/>
    </row>
    <row r="105" spans="1:3" ht="15.75" customHeight="1" x14ac:dyDescent="0.3">
      <c r="A105" s="33" t="s">
        <v>196</v>
      </c>
      <c r="B105" s="32" t="s">
        <v>136</v>
      </c>
      <c r="C105" s="32"/>
    </row>
    <row r="106" spans="1:3" ht="15.75" customHeight="1" x14ac:dyDescent="0.3">
      <c r="A106" s="31" t="s">
        <v>38</v>
      </c>
      <c r="B106" s="129" t="s">
        <v>136</v>
      </c>
      <c r="C106" s="129" t="s">
        <v>216</v>
      </c>
    </row>
    <row r="107" spans="1:3" ht="15.75" customHeight="1" x14ac:dyDescent="0.3">
      <c r="A107" s="31" t="s">
        <v>192</v>
      </c>
      <c r="B107" s="129" t="s">
        <v>136</v>
      </c>
      <c r="C107" s="129" t="s">
        <v>217</v>
      </c>
    </row>
    <row r="108" spans="1:3" ht="15.75" customHeight="1" x14ac:dyDescent="0.3">
      <c r="A108" s="31" t="s">
        <v>68</v>
      </c>
      <c r="B108" s="129" t="s">
        <v>136</v>
      </c>
      <c r="C108" s="129"/>
    </row>
    <row r="109" spans="1:3" ht="15.75" customHeight="1" x14ac:dyDescent="0.3">
      <c r="A109" s="31" t="s">
        <v>141</v>
      </c>
      <c r="B109" s="129" t="s">
        <v>136</v>
      </c>
      <c r="C109" s="129"/>
    </row>
    <row r="110" spans="1:3" ht="15.75" customHeight="1" x14ac:dyDescent="0.3">
      <c r="A110" s="31" t="s">
        <v>218</v>
      </c>
      <c r="B110" s="129" t="s">
        <v>136</v>
      </c>
      <c r="C110" s="129"/>
    </row>
    <row r="111" spans="1:3" ht="15.75" customHeight="1" x14ac:dyDescent="0.3">
      <c r="A111" s="31" t="s">
        <v>158</v>
      </c>
      <c r="B111" s="129" t="s">
        <v>136</v>
      </c>
      <c r="C111" s="129"/>
    </row>
    <row r="112" spans="1:3" ht="15.75" customHeight="1" x14ac:dyDescent="0.3">
      <c r="A112" s="31" t="s">
        <v>168</v>
      </c>
      <c r="B112" s="129" t="s">
        <v>136</v>
      </c>
      <c r="C112" s="129"/>
    </row>
    <row r="113" spans="1:21" ht="15.75" customHeight="1" x14ac:dyDescent="0.3">
      <c r="A113" s="31" t="s">
        <v>219</v>
      </c>
      <c r="B113" s="129" t="s">
        <v>136</v>
      </c>
      <c r="C113" s="129"/>
    </row>
    <row r="114" spans="1:21" ht="15.75" customHeight="1" x14ac:dyDescent="0.3">
      <c r="A114" s="31" t="s">
        <v>70</v>
      </c>
      <c r="B114" s="129" t="s">
        <v>136</v>
      </c>
      <c r="C114" s="129"/>
    </row>
    <row r="115" spans="1:21" ht="15.75" customHeight="1" x14ac:dyDescent="0.3">
      <c r="A115" s="31" t="s">
        <v>203</v>
      </c>
      <c r="B115" s="129" t="s">
        <v>136</v>
      </c>
      <c r="C115" s="129"/>
    </row>
    <row r="116" spans="1:21" ht="15.75" customHeight="1" x14ac:dyDescent="0.3">
      <c r="A116" s="31" t="s">
        <v>71</v>
      </c>
      <c r="B116" s="129" t="s">
        <v>136</v>
      </c>
      <c r="C116" s="129"/>
    </row>
    <row r="117" spans="1:21" ht="15.75" customHeight="1" x14ac:dyDescent="0.3">
      <c r="A117" s="31" t="s">
        <v>145</v>
      </c>
      <c r="B117" s="129" t="s">
        <v>136</v>
      </c>
      <c r="C117" s="129" t="s">
        <v>217</v>
      </c>
    </row>
    <row r="118" spans="1:21" ht="15.75" customHeight="1" x14ac:dyDescent="0.3">
      <c r="A118" s="31" t="s">
        <v>194</v>
      </c>
      <c r="B118" s="129" t="s">
        <v>136</v>
      </c>
      <c r="C118" s="129"/>
    </row>
    <row r="119" spans="1:21" s="34" customFormat="1" ht="15.75" customHeight="1" x14ac:dyDescent="0.3">
      <c r="A119" s="31" t="s">
        <v>180</v>
      </c>
      <c r="B119" s="129" t="s">
        <v>136</v>
      </c>
      <c r="C119" s="129"/>
      <c r="D119" s="26"/>
      <c r="E119" s="26"/>
      <c r="F119" s="26"/>
      <c r="G119" s="26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  <c r="S119" s="26"/>
      <c r="T119" s="26"/>
      <c r="U119" s="26"/>
    </row>
    <row r="120" spans="1:21" s="34" customFormat="1" ht="15.75" customHeight="1" x14ac:dyDescent="0.3">
      <c r="A120" s="132" t="s">
        <v>50</v>
      </c>
      <c r="B120" s="133" t="s">
        <v>132</v>
      </c>
      <c r="C120" s="134" t="s">
        <v>259</v>
      </c>
      <c r="D120" s="26"/>
      <c r="E120" s="26"/>
      <c r="F120" s="26"/>
      <c r="G120" s="26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  <c r="S120" s="26"/>
      <c r="T120" s="26"/>
      <c r="U120" s="26"/>
    </row>
    <row r="121" spans="1:21" s="34" customFormat="1" ht="15.75" customHeight="1" x14ac:dyDescent="0.3">
      <c r="A121" s="132" t="s">
        <v>51</v>
      </c>
      <c r="B121" s="133" t="s">
        <v>132</v>
      </c>
      <c r="C121" s="134" t="s">
        <v>259</v>
      </c>
      <c r="D121" s="26"/>
      <c r="E121" s="26"/>
      <c r="F121" s="26"/>
      <c r="G121" s="26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  <c r="S121" s="26"/>
      <c r="T121" s="26"/>
      <c r="U121" s="26"/>
    </row>
    <row r="122" spans="1:21" s="34" customFormat="1" ht="15.75" customHeight="1" x14ac:dyDescent="0.3">
      <c r="A122" s="132" t="s">
        <v>52</v>
      </c>
      <c r="B122" s="133" t="s">
        <v>132</v>
      </c>
      <c r="C122" s="134" t="s">
        <v>259</v>
      </c>
      <c r="D122" s="26"/>
      <c r="E122" s="26"/>
      <c r="F122" s="26"/>
      <c r="G122" s="26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  <c r="S122" s="26"/>
      <c r="T122" s="26"/>
      <c r="U122" s="26"/>
    </row>
    <row r="123" spans="1:21" s="34" customFormat="1" ht="15.75" customHeight="1" x14ac:dyDescent="0.3">
      <c r="A123" s="132" t="s">
        <v>53</v>
      </c>
      <c r="B123" s="133" t="s">
        <v>132</v>
      </c>
      <c r="C123" s="134" t="s">
        <v>259</v>
      </c>
      <c r="D123" s="26"/>
      <c r="E123" s="26"/>
      <c r="F123" s="26"/>
      <c r="G123" s="26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  <c r="S123" s="26"/>
      <c r="T123" s="26"/>
      <c r="U123" s="26"/>
    </row>
    <row r="124" spans="1:21" s="34" customFormat="1" ht="15.75" customHeight="1" x14ac:dyDescent="0.3">
      <c r="A124" s="132" t="s">
        <v>54</v>
      </c>
      <c r="B124" s="133" t="s">
        <v>132</v>
      </c>
      <c r="C124" s="134" t="s">
        <v>259</v>
      </c>
      <c r="D124" s="26"/>
      <c r="E124" s="26"/>
      <c r="F124" s="26"/>
      <c r="G124" s="26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  <c r="S124" s="26"/>
      <c r="T124" s="26"/>
      <c r="U124" s="26"/>
    </row>
    <row r="125" spans="1:21" s="34" customFormat="1" ht="15.75" customHeight="1" x14ac:dyDescent="0.3">
      <c r="A125" s="132" t="s">
        <v>55</v>
      </c>
      <c r="B125" s="133" t="s">
        <v>132</v>
      </c>
      <c r="C125" s="134" t="s">
        <v>259</v>
      </c>
      <c r="D125" s="26"/>
      <c r="E125" s="26"/>
      <c r="F125" s="26"/>
      <c r="G125" s="26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  <c r="S125" s="26"/>
      <c r="T125" s="26"/>
      <c r="U125" s="26"/>
    </row>
    <row r="126" spans="1:21" s="34" customFormat="1" x14ac:dyDescent="0.2">
      <c r="A126" s="26"/>
      <c r="B126" s="26"/>
      <c r="C126" s="26"/>
      <c r="D126" s="26"/>
      <c r="E126" s="26"/>
      <c r="F126" s="26"/>
      <c r="G126" s="26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  <c r="S126" s="26"/>
      <c r="T126" s="26"/>
      <c r="U126" s="26"/>
    </row>
    <row r="127" spans="1:21" s="34" customFormat="1" x14ac:dyDescent="0.2">
      <c r="A127" s="35"/>
      <c r="B127" s="158"/>
      <c r="C127" s="158"/>
      <c r="D127" s="158"/>
      <c r="E127" s="158"/>
      <c r="F127" s="26"/>
      <c r="G127" s="26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  <c r="S127" s="26"/>
      <c r="T127" s="26"/>
      <c r="U127" s="26"/>
    </row>
    <row r="128" spans="1:21" s="34" customFormat="1" x14ac:dyDescent="0.2">
      <c r="A128" s="26"/>
      <c r="B128" s="26"/>
      <c r="C128" s="26"/>
      <c r="D128" s="26"/>
      <c r="E128" s="26"/>
      <c r="F128" s="26"/>
      <c r="G128" s="26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  <c r="S128" s="26"/>
      <c r="T128" s="26"/>
      <c r="U128" s="26"/>
    </row>
    <row r="129" spans="1:21" s="34" customFormat="1" x14ac:dyDescent="0.2">
      <c r="A129" s="35"/>
      <c r="B129" s="36"/>
      <c r="C129" s="37"/>
      <c r="D129" s="37"/>
      <c r="E129" s="26"/>
      <c r="F129" s="26"/>
      <c r="G129" s="26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  <c r="S129" s="26"/>
      <c r="T129" s="26"/>
      <c r="U129" s="26"/>
    </row>
    <row r="130" spans="1:21" s="34" customFormat="1" x14ac:dyDescent="0.2">
      <c r="A130" s="38"/>
      <c r="B130" s="39"/>
      <c r="C130" s="40"/>
      <c r="D130" s="40"/>
      <c r="E130" s="41"/>
      <c r="F130" s="26"/>
      <c r="G130" s="26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  <c r="S130" s="26"/>
      <c r="T130" s="26"/>
      <c r="U130" s="26"/>
    </row>
    <row r="131" spans="1:21" ht="15.75" x14ac:dyDescent="0.25">
      <c r="A131" s="30"/>
    </row>
    <row r="132" spans="1:21" ht="15.75" customHeight="1" x14ac:dyDescent="0.25">
      <c r="A132" s="30"/>
      <c r="E132" s="43"/>
    </row>
    <row r="134" spans="1:21" ht="15.75" x14ac:dyDescent="0.25">
      <c r="A134" s="30"/>
      <c r="B134" s="37"/>
      <c r="C134" s="37"/>
      <c r="D134" s="37"/>
    </row>
    <row r="141" spans="1:21" hidden="1" x14ac:dyDescent="0.2"/>
    <row r="142" spans="1:21" hidden="1" x14ac:dyDescent="0.2"/>
    <row r="143" spans="1:21" hidden="1" x14ac:dyDescent="0.2"/>
    <row r="144" spans="1:21" hidden="1" x14ac:dyDescent="0.2"/>
    <row r="145" hidden="1" x14ac:dyDescent="0.2"/>
    <row r="146" hidden="1" x14ac:dyDescent="0.2"/>
  </sheetData>
  <mergeCells count="1">
    <mergeCell ref="B127:E127"/>
  </mergeCells>
  <pageMargins left="0.19685039370078741" right="0.19685039370078741" top="0.59055118110236227" bottom="0.59055118110236227" header="0.51181102362204722" footer="0.51181102362204722"/>
  <pageSetup paperSize="8" scale="35" orientation="landscape" r:id="rId1"/>
  <headerFooter alignWithMargins="0">
    <oddFooter>&amp;L&amp;1#&amp;"Calibri"&amp;8&amp;K000000For Official use only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24CED4-D379-4D23-8A57-F8AD42B1CA53}">
  <sheetPr codeName="Sheet14">
    <tabColor theme="4" tint="0.39997558519241921"/>
  </sheetPr>
  <dimension ref="A2:X48"/>
  <sheetViews>
    <sheetView zoomScale="90" zoomScaleNormal="90" workbookViewId="0">
      <pane xSplit="1" ySplit="3" topLeftCell="B4" activePane="bottomRight" state="frozen"/>
      <selection pane="topRight" activeCell="B1" sqref="B1"/>
      <selection pane="bottomLeft" activeCell="A4" sqref="A4"/>
      <selection pane="bottomRight"/>
    </sheetView>
  </sheetViews>
  <sheetFormatPr defaultRowHeight="15" x14ac:dyDescent="0.25"/>
  <cols>
    <col min="1" max="1" width="6.140625" customWidth="1"/>
    <col min="2" max="2" width="11.85546875" customWidth="1"/>
    <col min="3" max="3" width="21.85546875" customWidth="1"/>
    <col min="4" max="4" width="18.5703125" customWidth="1"/>
    <col min="5" max="5" width="14.5703125" customWidth="1"/>
    <col min="6" max="7" width="32.5703125" customWidth="1"/>
    <col min="8" max="9" width="14.5703125" customWidth="1"/>
    <col min="10" max="10" width="17" customWidth="1"/>
    <col min="11" max="11" width="16" customWidth="1"/>
    <col min="12" max="12" width="17.85546875" customWidth="1"/>
    <col min="13" max="13" width="9" customWidth="1"/>
    <col min="14" max="14" width="13.5703125" customWidth="1"/>
    <col min="15" max="15" width="15" customWidth="1"/>
    <col min="16" max="17" width="12.42578125" customWidth="1"/>
    <col min="20" max="20" width="34.140625" customWidth="1"/>
    <col min="21" max="21" width="13.85546875" customWidth="1"/>
    <col min="23" max="23" width="38.5703125" customWidth="1"/>
    <col min="24" max="24" width="11.140625" bestFit="1" customWidth="1"/>
  </cols>
  <sheetData>
    <row r="2" spans="1:24" ht="15" customHeight="1" x14ac:dyDescent="0.25">
      <c r="E2" s="1"/>
      <c r="H2" s="83" t="s">
        <v>0</v>
      </c>
      <c r="I2" s="83" t="s">
        <v>1</v>
      </c>
      <c r="J2" s="82"/>
      <c r="K2" s="82"/>
      <c r="N2" s="143" t="s">
        <v>2</v>
      </c>
      <c r="O2" s="143"/>
      <c r="P2" s="143" t="s">
        <v>3</v>
      </c>
      <c r="Q2" s="143"/>
    </row>
    <row r="3" spans="1:24" ht="77.25" x14ac:dyDescent="0.25">
      <c r="B3" s="2" t="s">
        <v>4</v>
      </c>
      <c r="C3" s="3" t="s">
        <v>102</v>
      </c>
      <c r="D3" s="3" t="s">
        <v>5</v>
      </c>
      <c r="E3" s="4" t="s">
        <v>6</v>
      </c>
      <c r="F3" s="5" t="s">
        <v>286</v>
      </c>
      <c r="G3" s="5" t="s">
        <v>285</v>
      </c>
      <c r="H3" s="6" t="s">
        <v>284</v>
      </c>
      <c r="I3" s="6" t="s">
        <v>283</v>
      </c>
      <c r="J3" s="6" t="s">
        <v>368</v>
      </c>
      <c r="K3" s="6" t="s">
        <v>348</v>
      </c>
      <c r="L3" s="6" t="s">
        <v>354</v>
      </c>
      <c r="M3" s="7" t="s">
        <v>7</v>
      </c>
      <c r="N3" s="7" t="s">
        <v>350</v>
      </c>
      <c r="O3" s="7" t="s">
        <v>349</v>
      </c>
      <c r="P3" s="7" t="s">
        <v>352</v>
      </c>
      <c r="Q3" s="7" t="s">
        <v>351</v>
      </c>
    </row>
    <row r="4" spans="1:24" ht="14.45" customHeight="1" x14ac:dyDescent="0.25">
      <c r="A4" s="159" t="s">
        <v>223</v>
      </c>
      <c r="B4" s="127">
        <v>953</v>
      </c>
      <c r="C4" s="75" t="s">
        <v>272</v>
      </c>
      <c r="D4" s="75" t="s">
        <v>55</v>
      </c>
      <c r="E4" s="75">
        <v>100400</v>
      </c>
      <c r="F4" s="75" t="s">
        <v>26</v>
      </c>
      <c r="G4" s="75" t="s">
        <v>28</v>
      </c>
      <c r="H4" s="75" t="s">
        <v>43</v>
      </c>
      <c r="I4" s="75" t="s">
        <v>42</v>
      </c>
      <c r="J4" s="78">
        <v>5302193.7299999949</v>
      </c>
      <c r="K4" s="79">
        <v>5198975.2400000021</v>
      </c>
      <c r="L4" s="79"/>
      <c r="M4" s="78"/>
      <c r="N4" s="75"/>
      <c r="O4" s="78"/>
      <c r="P4" s="75"/>
      <c r="Q4" s="77"/>
    </row>
    <row r="5" spans="1:24" x14ac:dyDescent="0.25">
      <c r="A5" s="159"/>
      <c r="B5" s="127" t="s">
        <v>282</v>
      </c>
      <c r="C5" s="75" t="s">
        <v>280</v>
      </c>
      <c r="D5" s="75" t="s">
        <v>53</v>
      </c>
      <c r="E5" s="75">
        <v>100400</v>
      </c>
      <c r="F5" s="75" t="s">
        <v>26</v>
      </c>
      <c r="G5" s="75" t="s">
        <v>28</v>
      </c>
      <c r="H5" s="75" t="s">
        <v>43</v>
      </c>
      <c r="I5" s="75" t="s">
        <v>42</v>
      </c>
      <c r="J5" s="78">
        <v>408386.14</v>
      </c>
      <c r="K5" s="79">
        <v>399531.32999999996</v>
      </c>
      <c r="L5" s="79"/>
      <c r="M5" s="78"/>
      <c r="N5" s="75"/>
      <c r="O5" s="78"/>
      <c r="P5" s="75"/>
      <c r="Q5" s="77"/>
    </row>
    <row r="6" spans="1:24" x14ac:dyDescent="0.25">
      <c r="A6" s="159"/>
      <c r="B6" s="127" t="s">
        <v>281</v>
      </c>
      <c r="C6" s="75" t="s">
        <v>267</v>
      </c>
      <c r="D6" s="75" t="s">
        <v>280</v>
      </c>
      <c r="E6" s="75">
        <v>100400</v>
      </c>
      <c r="F6" s="75" t="s">
        <v>26</v>
      </c>
      <c r="G6" s="75" t="s">
        <v>28</v>
      </c>
      <c r="H6" s="75" t="s">
        <v>43</v>
      </c>
      <c r="I6" s="75" t="s">
        <v>42</v>
      </c>
      <c r="J6" s="78">
        <v>483797.39999999997</v>
      </c>
      <c r="K6" s="79">
        <v>467846.36</v>
      </c>
      <c r="L6" s="79"/>
      <c r="M6" s="78"/>
      <c r="N6" s="75"/>
      <c r="O6" s="78"/>
      <c r="P6" s="75"/>
      <c r="Q6" s="77"/>
      <c r="T6" s="84" t="s">
        <v>367</v>
      </c>
    </row>
    <row r="7" spans="1:24" x14ac:dyDescent="0.25">
      <c r="A7" s="159"/>
      <c r="B7" s="127" t="s">
        <v>279</v>
      </c>
      <c r="C7" s="75" t="s">
        <v>267</v>
      </c>
      <c r="D7" s="75" t="s">
        <v>53</v>
      </c>
      <c r="E7" s="75">
        <v>100400</v>
      </c>
      <c r="F7" s="75" t="s">
        <v>26</v>
      </c>
      <c r="G7" s="75" t="s">
        <v>28</v>
      </c>
      <c r="H7" s="75" t="s">
        <v>43</v>
      </c>
      <c r="I7" s="75" t="s">
        <v>42</v>
      </c>
      <c r="J7" s="78">
        <v>1045630.8900000001</v>
      </c>
      <c r="K7" s="79">
        <v>1025172.35</v>
      </c>
      <c r="L7" s="79"/>
      <c r="M7" s="78"/>
      <c r="N7" s="75"/>
      <c r="O7" s="78"/>
      <c r="P7" s="75"/>
      <c r="Q7" s="77"/>
    </row>
    <row r="8" spans="1:24" x14ac:dyDescent="0.25">
      <c r="A8" s="159"/>
      <c r="B8" s="127" t="s">
        <v>269</v>
      </c>
      <c r="C8" s="75" t="s">
        <v>55</v>
      </c>
      <c r="D8" s="75" t="s">
        <v>50</v>
      </c>
      <c r="E8" s="75">
        <v>100400</v>
      </c>
      <c r="F8" s="75" t="s">
        <v>26</v>
      </c>
      <c r="G8" s="75" t="s">
        <v>28</v>
      </c>
      <c r="H8" s="75" t="s">
        <v>43</v>
      </c>
      <c r="I8" s="75" t="s">
        <v>42</v>
      </c>
      <c r="J8" s="78">
        <v>1723604.75</v>
      </c>
      <c r="K8" s="79">
        <v>1692266.49</v>
      </c>
      <c r="L8" s="79"/>
      <c r="M8" s="78"/>
      <c r="N8" s="75"/>
      <c r="O8" s="78"/>
      <c r="P8" s="75"/>
      <c r="Q8" s="77"/>
      <c r="T8" s="65" t="s">
        <v>278</v>
      </c>
      <c r="U8" s="66"/>
      <c r="W8" s="65" t="s">
        <v>277</v>
      </c>
      <c r="X8" s="66"/>
    </row>
    <row r="9" spans="1:24" x14ac:dyDescent="0.25">
      <c r="A9" s="159"/>
      <c r="B9" s="127" t="s">
        <v>268</v>
      </c>
      <c r="C9" s="75" t="s">
        <v>267</v>
      </c>
      <c r="D9" s="75" t="s">
        <v>54</v>
      </c>
      <c r="E9" s="75">
        <v>100400</v>
      </c>
      <c r="F9" s="75" t="s">
        <v>26</v>
      </c>
      <c r="G9" s="75" t="s">
        <v>28</v>
      </c>
      <c r="H9" s="75" t="s">
        <v>43</v>
      </c>
      <c r="I9" s="75" t="s">
        <v>42</v>
      </c>
      <c r="J9" s="78">
        <v>4324676.4399999995</v>
      </c>
      <c r="K9" s="79">
        <v>4432184.4100000011</v>
      </c>
      <c r="L9" s="79"/>
      <c r="M9" s="78"/>
      <c r="N9" s="75"/>
      <c r="O9" s="78"/>
      <c r="P9" s="75"/>
      <c r="Q9" s="77"/>
    </row>
    <row r="10" spans="1:24" x14ac:dyDescent="0.25">
      <c r="A10" s="159"/>
      <c r="B10" s="127" t="s">
        <v>266</v>
      </c>
      <c r="C10" s="75" t="s">
        <v>53</v>
      </c>
      <c r="D10" s="75" t="s">
        <v>54</v>
      </c>
      <c r="E10" s="75">
        <v>100400</v>
      </c>
      <c r="F10" s="75" t="s">
        <v>26</v>
      </c>
      <c r="G10" s="75" t="s">
        <v>28</v>
      </c>
      <c r="H10" s="75" t="s">
        <v>43</v>
      </c>
      <c r="I10" s="75" t="s">
        <v>42</v>
      </c>
      <c r="J10" s="78">
        <v>168234.58000000002</v>
      </c>
      <c r="K10" s="79">
        <v>360607.57999999996</v>
      </c>
      <c r="L10" s="79"/>
      <c r="M10" s="78"/>
      <c r="N10" s="75"/>
      <c r="O10" s="78"/>
      <c r="P10" s="75"/>
      <c r="Q10" s="77"/>
      <c r="T10" s="15" t="s">
        <v>366</v>
      </c>
      <c r="U10" s="64">
        <f>U11</f>
        <v>254.04582761224592</v>
      </c>
      <c r="W10" s="15" t="s">
        <v>366</v>
      </c>
      <c r="X10" s="64">
        <f>X11</f>
        <v>201.83566786752331</v>
      </c>
    </row>
    <row r="11" spans="1:24" x14ac:dyDescent="0.25">
      <c r="A11" s="159"/>
      <c r="B11" s="127" t="s">
        <v>276</v>
      </c>
      <c r="C11" s="75" t="s">
        <v>275</v>
      </c>
      <c r="D11" s="75" t="s">
        <v>50</v>
      </c>
      <c r="E11" s="75">
        <v>100400</v>
      </c>
      <c r="F11" s="75" t="s">
        <v>26</v>
      </c>
      <c r="G11" s="75" t="s">
        <v>28</v>
      </c>
      <c r="H11" s="75" t="s">
        <v>43</v>
      </c>
      <c r="I11" s="75" t="s">
        <v>42</v>
      </c>
      <c r="J11" s="78">
        <v>1742038.55</v>
      </c>
      <c r="K11" s="79">
        <v>1709523.79</v>
      </c>
      <c r="L11" s="79"/>
      <c r="M11" s="78"/>
      <c r="N11" s="75"/>
      <c r="O11" s="78"/>
      <c r="P11" s="75"/>
      <c r="Q11" s="77"/>
      <c r="T11" s="63" t="s">
        <v>26</v>
      </c>
      <c r="U11" s="16">
        <f>U19</f>
        <v>254.04582761224592</v>
      </c>
      <c r="W11" s="63" t="s">
        <v>26</v>
      </c>
      <c r="X11" s="16">
        <f>X19</f>
        <v>201.83566786752331</v>
      </c>
    </row>
    <row r="12" spans="1:24" x14ac:dyDescent="0.25">
      <c r="A12" s="159"/>
      <c r="B12" s="127" t="s">
        <v>265</v>
      </c>
      <c r="C12" s="75" t="s">
        <v>263</v>
      </c>
      <c r="D12" s="75" t="s">
        <v>51</v>
      </c>
      <c r="E12" s="75">
        <v>100400</v>
      </c>
      <c r="F12" s="75" t="s">
        <v>26</v>
      </c>
      <c r="G12" s="75" t="s">
        <v>28</v>
      </c>
      <c r="H12" s="75" t="s">
        <v>43</v>
      </c>
      <c r="I12" s="75" t="s">
        <v>42</v>
      </c>
      <c r="J12" s="78">
        <v>1742038.55</v>
      </c>
      <c r="K12" s="79">
        <v>1709523.79</v>
      </c>
      <c r="L12" s="79"/>
      <c r="M12" s="78"/>
      <c r="N12" s="75"/>
      <c r="O12" s="78"/>
      <c r="P12" s="75"/>
      <c r="Q12" s="77"/>
    </row>
    <row r="13" spans="1:24" x14ac:dyDescent="0.25">
      <c r="A13" s="159"/>
      <c r="B13" s="127" t="s">
        <v>66</v>
      </c>
      <c r="C13" s="75" t="s">
        <v>126</v>
      </c>
      <c r="D13" s="75" t="s">
        <v>228</v>
      </c>
      <c r="E13" s="75">
        <v>100400</v>
      </c>
      <c r="F13" s="75" t="s">
        <v>26</v>
      </c>
      <c r="G13" s="75" t="s">
        <v>28</v>
      </c>
      <c r="H13" s="75" t="s">
        <v>43</v>
      </c>
      <c r="I13" s="75" t="s">
        <v>42</v>
      </c>
      <c r="J13" s="78">
        <v>5447044.5500000007</v>
      </c>
      <c r="K13" s="79">
        <v>5349545.75</v>
      </c>
      <c r="L13" s="79"/>
      <c r="M13" s="78"/>
      <c r="N13" s="75"/>
      <c r="O13" s="78"/>
      <c r="P13" s="75"/>
      <c r="Q13" s="77"/>
    </row>
    <row r="14" spans="1:24" x14ac:dyDescent="0.25">
      <c r="A14" s="159"/>
      <c r="B14" s="127"/>
      <c r="C14" s="75"/>
      <c r="D14" s="75"/>
      <c r="E14" s="75">
        <v>100400</v>
      </c>
      <c r="F14" s="75"/>
      <c r="G14" s="75"/>
      <c r="H14" s="75"/>
      <c r="I14" s="75"/>
      <c r="J14" s="78"/>
      <c r="K14" s="73">
        <f>SUM(K4:K13)</f>
        <v>22345177.090000004</v>
      </c>
      <c r="L14" s="128">
        <v>35486023.310000002</v>
      </c>
      <c r="M14" s="76">
        <f>K14/L14</f>
        <v>0.62968952296503466</v>
      </c>
      <c r="N14" s="75"/>
      <c r="O14" s="74">
        <v>49.701617777961935</v>
      </c>
      <c r="P14" s="75"/>
      <c r="Q14" s="74">
        <v>23.944379812861975</v>
      </c>
    </row>
    <row r="15" spans="1:24" x14ac:dyDescent="0.25">
      <c r="A15" s="159"/>
      <c r="B15" s="127">
        <v>265</v>
      </c>
      <c r="C15" s="75" t="s">
        <v>212</v>
      </c>
      <c r="D15" s="75" t="s">
        <v>68</v>
      </c>
      <c r="E15" s="75">
        <v>100440</v>
      </c>
      <c r="F15" s="75" t="s">
        <v>26</v>
      </c>
      <c r="G15" s="75" t="s">
        <v>30</v>
      </c>
      <c r="H15" s="75" t="s">
        <v>43</v>
      </c>
      <c r="I15" s="75" t="s">
        <v>42</v>
      </c>
      <c r="J15" s="78">
        <v>62084.45</v>
      </c>
      <c r="K15" s="79">
        <v>50702.3</v>
      </c>
      <c r="L15" s="79"/>
      <c r="M15" s="78"/>
      <c r="N15" s="75"/>
      <c r="O15" s="78"/>
      <c r="P15" s="75"/>
      <c r="Q15" s="77"/>
    </row>
    <row r="16" spans="1:24" x14ac:dyDescent="0.25">
      <c r="A16" s="159"/>
      <c r="B16" s="127">
        <v>907</v>
      </c>
      <c r="C16" s="75" t="s">
        <v>173</v>
      </c>
      <c r="D16" s="75" t="s">
        <v>140</v>
      </c>
      <c r="E16" s="75">
        <v>100440</v>
      </c>
      <c r="F16" s="75" t="s">
        <v>26</v>
      </c>
      <c r="G16" s="75" t="s">
        <v>30</v>
      </c>
      <c r="H16" s="75" t="s">
        <v>43</v>
      </c>
      <c r="I16" s="75" t="s">
        <v>42</v>
      </c>
      <c r="J16" s="78">
        <v>67400221.50999999</v>
      </c>
      <c r="K16" s="79">
        <v>66979054.289999999</v>
      </c>
      <c r="L16" s="79"/>
      <c r="M16" s="78"/>
      <c r="N16" s="75"/>
      <c r="O16" s="78"/>
      <c r="P16" s="75"/>
      <c r="Q16" s="77"/>
    </row>
    <row r="17" spans="1:24" x14ac:dyDescent="0.25">
      <c r="A17" s="159"/>
      <c r="B17" s="127" t="s">
        <v>60</v>
      </c>
      <c r="C17" s="75" t="s">
        <v>161</v>
      </c>
      <c r="D17" s="75" t="s">
        <v>71</v>
      </c>
      <c r="E17" s="75">
        <v>100440</v>
      </c>
      <c r="F17" s="75" t="s">
        <v>26</v>
      </c>
      <c r="G17" s="75" t="s">
        <v>30</v>
      </c>
      <c r="H17" s="75" t="s">
        <v>43</v>
      </c>
      <c r="I17" s="75" t="s">
        <v>42</v>
      </c>
      <c r="J17" s="78">
        <v>9301688.8900000006</v>
      </c>
      <c r="K17" s="79">
        <v>8993384.3300000001</v>
      </c>
      <c r="L17" s="79"/>
      <c r="M17" s="78"/>
      <c r="N17" s="75"/>
      <c r="O17" s="78"/>
      <c r="P17" s="75"/>
      <c r="Q17" s="77"/>
      <c r="T17" s="65" t="s">
        <v>261</v>
      </c>
      <c r="U17" s="66"/>
      <c r="W17" s="65" t="s">
        <v>260</v>
      </c>
      <c r="X17" s="66"/>
    </row>
    <row r="18" spans="1:24" x14ac:dyDescent="0.25">
      <c r="A18" s="159"/>
      <c r="B18" s="127" t="s">
        <v>61</v>
      </c>
      <c r="C18" s="75" t="s">
        <v>150</v>
      </c>
      <c r="D18" s="75" t="s">
        <v>71</v>
      </c>
      <c r="E18" s="75">
        <v>100440</v>
      </c>
      <c r="F18" s="75" t="s">
        <v>26</v>
      </c>
      <c r="G18" s="75" t="s">
        <v>30</v>
      </c>
      <c r="H18" s="75" t="s">
        <v>43</v>
      </c>
      <c r="I18" s="75" t="s">
        <v>42</v>
      </c>
      <c r="J18" s="78">
        <v>51353269.75</v>
      </c>
      <c r="K18" s="79">
        <v>49412080.859999999</v>
      </c>
      <c r="L18" s="79"/>
      <c r="M18" s="78"/>
      <c r="N18" s="75"/>
      <c r="O18" s="78"/>
      <c r="P18" s="75"/>
      <c r="Q18" s="77"/>
    </row>
    <row r="19" spans="1:24" x14ac:dyDescent="0.25">
      <c r="A19" s="159"/>
      <c r="B19" s="127" t="s">
        <v>62</v>
      </c>
      <c r="C19" s="75" t="s">
        <v>161</v>
      </c>
      <c r="D19" s="75" t="s">
        <v>71</v>
      </c>
      <c r="E19" s="75">
        <v>100440</v>
      </c>
      <c r="F19" s="75" t="s">
        <v>26</v>
      </c>
      <c r="G19" s="75" t="s">
        <v>30</v>
      </c>
      <c r="H19" s="75" t="s">
        <v>43</v>
      </c>
      <c r="I19" s="75" t="s">
        <v>42</v>
      </c>
      <c r="J19" s="78">
        <v>9676424.1500000004</v>
      </c>
      <c r="K19" s="79">
        <v>9360803.75</v>
      </c>
      <c r="L19" s="79"/>
      <c r="M19" s="78"/>
      <c r="N19" s="75"/>
      <c r="O19" s="78"/>
      <c r="P19" s="75"/>
      <c r="Q19" s="77"/>
      <c r="T19" s="15" t="s">
        <v>365</v>
      </c>
      <c r="U19" s="64">
        <f>SUM(U20:U23)</f>
        <v>254.04582761224592</v>
      </c>
      <c r="W19" s="15" t="s">
        <v>365</v>
      </c>
      <c r="X19" s="64">
        <f>SUM(X20:X23)</f>
        <v>201.83566786752331</v>
      </c>
    </row>
    <row r="20" spans="1:24" x14ac:dyDescent="0.25">
      <c r="A20" s="159"/>
      <c r="B20" s="127" t="s">
        <v>63</v>
      </c>
      <c r="C20" s="75" t="s">
        <v>150</v>
      </c>
      <c r="D20" s="75" t="s">
        <v>71</v>
      </c>
      <c r="E20" s="75">
        <v>100440</v>
      </c>
      <c r="F20" s="75" t="s">
        <v>26</v>
      </c>
      <c r="G20" s="75" t="s">
        <v>30</v>
      </c>
      <c r="H20" s="75" t="s">
        <v>43</v>
      </c>
      <c r="I20" s="75" t="s">
        <v>42</v>
      </c>
      <c r="J20" s="78">
        <v>49966788.359999992</v>
      </c>
      <c r="K20" s="79">
        <v>48081845.519999996</v>
      </c>
      <c r="L20" s="79"/>
      <c r="M20" s="78"/>
      <c r="N20" s="75"/>
      <c r="O20" s="78"/>
      <c r="P20" s="75"/>
      <c r="Q20" s="77"/>
      <c r="T20" s="63" t="s">
        <v>27</v>
      </c>
      <c r="U20" s="16">
        <f>M31*O31</f>
        <v>1.3998031141840692</v>
      </c>
      <c r="W20" s="63" t="s">
        <v>27</v>
      </c>
      <c r="X20" s="16">
        <f>M31*Q31</f>
        <v>0.85982726858558223</v>
      </c>
    </row>
    <row r="21" spans="1:24" x14ac:dyDescent="0.25">
      <c r="A21" s="159"/>
      <c r="B21" s="127" t="s">
        <v>64</v>
      </c>
      <c r="C21" s="75" t="s">
        <v>168</v>
      </c>
      <c r="D21" s="75" t="s">
        <v>161</v>
      </c>
      <c r="E21" s="75">
        <v>100440</v>
      </c>
      <c r="F21" s="75" t="s">
        <v>26</v>
      </c>
      <c r="G21" s="75" t="s">
        <v>30</v>
      </c>
      <c r="H21" s="75" t="s">
        <v>43</v>
      </c>
      <c r="I21" s="75" t="s">
        <v>42</v>
      </c>
      <c r="J21" s="78">
        <v>296291.18</v>
      </c>
      <c r="K21" s="79">
        <v>286202.61</v>
      </c>
      <c r="L21" s="79"/>
      <c r="M21" s="78"/>
      <c r="N21" s="75"/>
      <c r="O21" s="78"/>
      <c r="P21" s="75"/>
      <c r="Q21" s="77"/>
      <c r="T21" s="63" t="s">
        <v>28</v>
      </c>
      <c r="U21" s="16">
        <f>M14*O14</f>
        <v>31.296587989195338</v>
      </c>
      <c r="W21" s="63" t="s">
        <v>28</v>
      </c>
      <c r="X21" s="16">
        <f>M14*Q14</f>
        <v>15.077525102054663</v>
      </c>
    </row>
    <row r="22" spans="1:24" x14ac:dyDescent="0.25">
      <c r="A22" s="159"/>
      <c r="B22" s="127" t="s">
        <v>65</v>
      </c>
      <c r="C22" s="75" t="s">
        <v>215</v>
      </c>
      <c r="D22" s="75" t="s">
        <v>161</v>
      </c>
      <c r="E22" s="75">
        <v>100440</v>
      </c>
      <c r="F22" s="75" t="s">
        <v>26</v>
      </c>
      <c r="G22" s="75" t="s">
        <v>30</v>
      </c>
      <c r="H22" s="75" t="s">
        <v>43</v>
      </c>
      <c r="I22" s="75" t="s">
        <v>42</v>
      </c>
      <c r="J22" s="78">
        <v>1373891.9</v>
      </c>
      <c r="K22" s="79">
        <v>1333641.82</v>
      </c>
      <c r="L22" s="79"/>
      <c r="M22" s="78"/>
      <c r="N22" s="75"/>
      <c r="O22" s="78"/>
      <c r="P22" s="75"/>
      <c r="Q22" s="77"/>
      <c r="T22" s="63" t="s">
        <v>29</v>
      </c>
      <c r="U22" s="16">
        <f>M41*O41</f>
        <v>26.758383164478765</v>
      </c>
      <c r="W22" s="63" t="s">
        <v>29</v>
      </c>
      <c r="X22" s="16">
        <f>M41*Q41</f>
        <v>17.686079764310669</v>
      </c>
    </row>
    <row r="23" spans="1:24" x14ac:dyDescent="0.25">
      <c r="A23" s="159"/>
      <c r="B23" s="127" t="s">
        <v>66</v>
      </c>
      <c r="C23" s="75" t="s">
        <v>126</v>
      </c>
      <c r="D23" s="75" t="s">
        <v>228</v>
      </c>
      <c r="E23" s="75">
        <v>100440</v>
      </c>
      <c r="F23" s="75" t="s">
        <v>26</v>
      </c>
      <c r="G23" s="75" t="s">
        <v>30</v>
      </c>
      <c r="H23" s="75" t="s">
        <v>43</v>
      </c>
      <c r="I23" s="75" t="s">
        <v>42</v>
      </c>
      <c r="J23" s="78">
        <v>1183974.3499999999</v>
      </c>
      <c r="K23" s="79">
        <v>1157831.74</v>
      </c>
      <c r="L23" s="79"/>
      <c r="M23" s="78"/>
      <c r="N23" s="75"/>
      <c r="O23" s="81"/>
      <c r="P23" s="75"/>
      <c r="Q23" s="77"/>
      <c r="T23" s="62" t="s">
        <v>30</v>
      </c>
      <c r="U23" s="16">
        <f>M24*O24</f>
        <v>194.59105334438775</v>
      </c>
      <c r="W23" s="62" t="s">
        <v>30</v>
      </c>
      <c r="X23" s="16">
        <f>M24*Q24</f>
        <v>168.2122357325724</v>
      </c>
    </row>
    <row r="24" spans="1:24" x14ac:dyDescent="0.25">
      <c r="A24" s="159"/>
      <c r="B24" s="127"/>
      <c r="C24" s="75"/>
      <c r="D24" s="75"/>
      <c r="E24" s="75">
        <v>100440</v>
      </c>
      <c r="F24" s="75"/>
      <c r="G24" s="75"/>
      <c r="H24" s="75"/>
      <c r="I24" s="75"/>
      <c r="J24" s="78"/>
      <c r="K24" s="73">
        <f>SUM(K15:K23)</f>
        <v>185655547.22000003</v>
      </c>
      <c r="L24" s="128">
        <v>612641827.20000005</v>
      </c>
      <c r="M24" s="76">
        <f>K24/L24</f>
        <v>0.30304092697770019</v>
      </c>
      <c r="N24" s="75"/>
      <c r="O24" s="74">
        <v>642.12796365524275</v>
      </c>
      <c r="P24" s="75"/>
      <c r="Q24" s="74">
        <v>555.08091732094852</v>
      </c>
      <c r="T24" s="80"/>
      <c r="U24" s="59"/>
    </row>
    <row r="25" spans="1:24" x14ac:dyDescent="0.25">
      <c r="A25" s="159"/>
      <c r="B25" s="127">
        <v>265</v>
      </c>
      <c r="C25" s="75" t="s">
        <v>212</v>
      </c>
      <c r="D25" s="75" t="s">
        <v>68</v>
      </c>
      <c r="E25" s="75">
        <v>100380</v>
      </c>
      <c r="F25" s="75" t="s">
        <v>26</v>
      </c>
      <c r="G25" s="75" t="s">
        <v>27</v>
      </c>
      <c r="H25" s="75" t="s">
        <v>43</v>
      </c>
      <c r="I25" s="75" t="s">
        <v>42</v>
      </c>
      <c r="J25" s="78">
        <v>264408.28000000003</v>
      </c>
      <c r="K25" s="79">
        <v>259312.27</v>
      </c>
      <c r="L25" s="79"/>
      <c r="M25" s="78"/>
      <c r="N25" s="75"/>
      <c r="O25" s="78"/>
      <c r="P25" s="75"/>
      <c r="Q25" s="77"/>
    </row>
    <row r="26" spans="1:24" x14ac:dyDescent="0.25">
      <c r="A26" s="159"/>
      <c r="B26" s="127">
        <v>955</v>
      </c>
      <c r="C26" s="75" t="s">
        <v>54</v>
      </c>
      <c r="D26" s="75" t="s">
        <v>272</v>
      </c>
      <c r="E26" s="75">
        <v>100380</v>
      </c>
      <c r="F26" s="75" t="s">
        <v>26</v>
      </c>
      <c r="G26" s="75" t="s">
        <v>27</v>
      </c>
      <c r="H26" s="75" t="s">
        <v>43</v>
      </c>
      <c r="I26" s="75" t="s">
        <v>42</v>
      </c>
      <c r="J26" s="78">
        <v>256716.58000000007</v>
      </c>
      <c r="K26" s="79">
        <v>245683.34</v>
      </c>
      <c r="L26" s="79"/>
      <c r="M26" s="78"/>
      <c r="N26" s="75"/>
      <c r="O26" s="78"/>
      <c r="P26" s="75"/>
      <c r="Q26" s="77"/>
    </row>
    <row r="27" spans="1:24" x14ac:dyDescent="0.25">
      <c r="A27" s="159"/>
      <c r="B27" s="127">
        <v>957</v>
      </c>
      <c r="C27" s="75" t="s">
        <v>227</v>
      </c>
      <c r="D27" s="75" t="s">
        <v>105</v>
      </c>
      <c r="E27" s="75">
        <v>100380</v>
      </c>
      <c r="F27" s="75" t="s">
        <v>26</v>
      </c>
      <c r="G27" s="75" t="s">
        <v>27</v>
      </c>
      <c r="H27" s="75" t="s">
        <v>43</v>
      </c>
      <c r="I27" s="75" t="s">
        <v>42</v>
      </c>
      <c r="J27" s="78">
        <v>32447.37</v>
      </c>
      <c r="K27" s="79">
        <v>31945.38</v>
      </c>
      <c r="L27" s="79"/>
      <c r="M27" s="78"/>
      <c r="N27" s="75"/>
      <c r="O27" s="78"/>
      <c r="P27" s="75"/>
      <c r="Q27" s="77"/>
    </row>
    <row r="28" spans="1:24" x14ac:dyDescent="0.25">
      <c r="A28" s="159"/>
      <c r="B28" s="127" t="s">
        <v>274</v>
      </c>
      <c r="C28" s="75" t="s">
        <v>263</v>
      </c>
      <c r="D28" s="75" t="s">
        <v>50</v>
      </c>
      <c r="E28" s="75">
        <v>100380</v>
      </c>
      <c r="F28" s="75" t="s">
        <v>26</v>
      </c>
      <c r="G28" s="75" t="s">
        <v>27</v>
      </c>
      <c r="H28" s="75" t="s">
        <v>43</v>
      </c>
      <c r="I28" s="75" t="s">
        <v>42</v>
      </c>
      <c r="J28" s="78">
        <v>166787.27999999997</v>
      </c>
      <c r="K28" s="79">
        <v>166710.07</v>
      </c>
      <c r="L28" s="79"/>
      <c r="M28" s="78"/>
      <c r="N28" s="75"/>
      <c r="O28" s="78"/>
      <c r="P28" s="75"/>
      <c r="Q28" s="77"/>
    </row>
    <row r="29" spans="1:24" x14ac:dyDescent="0.25">
      <c r="A29" s="159"/>
      <c r="B29" s="127" t="s">
        <v>273</v>
      </c>
      <c r="C29" s="75" t="s">
        <v>263</v>
      </c>
      <c r="D29" s="75" t="s">
        <v>262</v>
      </c>
      <c r="E29" s="75">
        <v>100380</v>
      </c>
      <c r="F29" s="75" t="s">
        <v>26</v>
      </c>
      <c r="G29" s="75" t="s">
        <v>27</v>
      </c>
      <c r="H29" s="75" t="s">
        <v>43</v>
      </c>
      <c r="I29" s="75" t="s">
        <v>42</v>
      </c>
      <c r="J29" s="78">
        <v>114237.34000000003</v>
      </c>
      <c r="K29" s="79">
        <v>114329.58999999997</v>
      </c>
      <c r="L29" s="79"/>
      <c r="M29" s="78"/>
      <c r="N29" s="75"/>
      <c r="O29" s="78"/>
      <c r="P29" s="75"/>
      <c r="Q29" s="77"/>
      <c r="T29" s="84" t="s">
        <v>287</v>
      </c>
    </row>
    <row r="30" spans="1:24" x14ac:dyDescent="0.25">
      <c r="A30" s="159"/>
      <c r="B30" s="127" t="s">
        <v>264</v>
      </c>
      <c r="C30" s="75" t="s">
        <v>263</v>
      </c>
      <c r="D30" s="75" t="s">
        <v>262</v>
      </c>
      <c r="E30" s="75">
        <v>100380</v>
      </c>
      <c r="F30" s="75" t="s">
        <v>26</v>
      </c>
      <c r="G30" s="75" t="s">
        <v>27</v>
      </c>
      <c r="H30" s="75" t="s">
        <v>43</v>
      </c>
      <c r="I30" s="75" t="s">
        <v>42</v>
      </c>
      <c r="J30" s="78">
        <v>2329.02</v>
      </c>
      <c r="K30" s="79">
        <v>2292.9899999999998</v>
      </c>
      <c r="L30" s="79"/>
      <c r="M30" s="78"/>
      <c r="N30" s="75"/>
      <c r="O30" s="78"/>
      <c r="P30" s="75"/>
      <c r="Q30" s="77"/>
      <c r="T30" s="11"/>
    </row>
    <row r="31" spans="1:24" x14ac:dyDescent="0.25">
      <c r="A31" s="159"/>
      <c r="B31" s="127"/>
      <c r="C31" s="75"/>
      <c r="D31" s="75"/>
      <c r="E31" s="75">
        <v>100380</v>
      </c>
      <c r="F31" s="75"/>
      <c r="G31" s="75"/>
      <c r="H31" s="75"/>
      <c r="I31" s="75"/>
      <c r="J31" s="78"/>
      <c r="K31" s="73">
        <f>SUM(K25:K30)</f>
        <v>820273.64</v>
      </c>
      <c r="L31" s="128">
        <v>37616807.799999997</v>
      </c>
      <c r="M31" s="76">
        <f>K31/L31</f>
        <v>2.1806040649733179E-2</v>
      </c>
      <c r="N31" s="75"/>
      <c r="O31" s="74">
        <v>64.19336442909902</v>
      </c>
      <c r="P31" s="75"/>
      <c r="Q31" s="74">
        <v>39.430691815944272</v>
      </c>
      <c r="T31" s="65" t="s">
        <v>261</v>
      </c>
      <c r="U31" s="66"/>
      <c r="W31" s="65" t="s">
        <v>260</v>
      </c>
      <c r="X31" s="66"/>
    </row>
    <row r="32" spans="1:24" x14ac:dyDescent="0.25">
      <c r="A32" s="159"/>
      <c r="B32" s="127">
        <v>953</v>
      </c>
      <c r="C32" s="75" t="s">
        <v>272</v>
      </c>
      <c r="D32" s="75" t="s">
        <v>55</v>
      </c>
      <c r="E32" s="75">
        <v>100420</v>
      </c>
      <c r="F32" s="75" t="s">
        <v>26</v>
      </c>
      <c r="G32" s="75" t="s">
        <v>29</v>
      </c>
      <c r="H32" s="75" t="s">
        <v>43</v>
      </c>
      <c r="I32" s="75" t="s">
        <v>42</v>
      </c>
      <c r="J32" s="78">
        <v>46192.100000000006</v>
      </c>
      <c r="K32" s="79">
        <v>45045.609999999993</v>
      </c>
      <c r="L32" s="79"/>
      <c r="M32" s="78"/>
      <c r="N32" s="75"/>
      <c r="O32" s="78"/>
      <c r="P32" s="75"/>
      <c r="Q32" s="77"/>
    </row>
    <row r="33" spans="1:24" x14ac:dyDescent="0.25">
      <c r="A33" s="159"/>
      <c r="B33" s="127">
        <v>955</v>
      </c>
      <c r="C33" s="75" t="s">
        <v>54</v>
      </c>
      <c r="D33" s="75" t="s">
        <v>272</v>
      </c>
      <c r="E33" s="75">
        <v>100420</v>
      </c>
      <c r="F33" s="75" t="s">
        <v>26</v>
      </c>
      <c r="G33" s="75" t="s">
        <v>29</v>
      </c>
      <c r="H33" s="75" t="s">
        <v>43</v>
      </c>
      <c r="I33" s="75" t="s">
        <v>42</v>
      </c>
      <c r="J33" s="78">
        <v>2185113.1999999997</v>
      </c>
      <c r="K33" s="79">
        <v>2123680.6100000003</v>
      </c>
      <c r="L33" s="79"/>
      <c r="M33" s="78"/>
      <c r="N33" s="75"/>
      <c r="O33" s="78"/>
      <c r="P33" s="75"/>
      <c r="Q33" s="77"/>
      <c r="T33" s="15" t="s">
        <v>365</v>
      </c>
      <c r="U33" s="64">
        <f>SUM(U34:U37)</f>
        <v>208.50999182679504</v>
      </c>
      <c r="W33" s="15" t="s">
        <v>365</v>
      </c>
      <c r="X33" s="64">
        <f>SUM(X34:X37)</f>
        <v>176.04620198090043</v>
      </c>
    </row>
    <row r="34" spans="1:24" x14ac:dyDescent="0.25">
      <c r="A34" s="159"/>
      <c r="B34" s="127">
        <v>957</v>
      </c>
      <c r="C34" s="75" t="s">
        <v>227</v>
      </c>
      <c r="D34" s="75" t="s">
        <v>105</v>
      </c>
      <c r="E34" s="75">
        <v>100420</v>
      </c>
      <c r="F34" s="75" t="s">
        <v>26</v>
      </c>
      <c r="G34" s="75" t="s">
        <v>29</v>
      </c>
      <c r="H34" s="75" t="s">
        <v>43</v>
      </c>
      <c r="I34" s="75" t="s">
        <v>42</v>
      </c>
      <c r="J34" s="78">
        <v>2836897.74</v>
      </c>
      <c r="K34" s="79">
        <v>2794611.18</v>
      </c>
      <c r="L34" s="79"/>
      <c r="M34" s="78"/>
      <c r="N34" s="75"/>
      <c r="O34" s="78"/>
      <c r="P34" s="75"/>
      <c r="Q34" s="77"/>
      <c r="T34" s="85" t="s">
        <v>27</v>
      </c>
      <c r="U34" s="124">
        <f>($K25+$K27)/$L31*O31</f>
        <v>0.49703336254951891</v>
      </c>
      <c r="W34" s="85" t="s">
        <v>27</v>
      </c>
      <c r="X34" s="124">
        <f>($K25+$K27)/$L31*Q31</f>
        <v>0.30530210583648093</v>
      </c>
    </row>
    <row r="35" spans="1:24" x14ac:dyDescent="0.25">
      <c r="A35" s="159"/>
      <c r="B35" s="127" t="s">
        <v>271</v>
      </c>
      <c r="C35" s="75" t="s">
        <v>270</v>
      </c>
      <c r="D35" s="75" t="s">
        <v>50</v>
      </c>
      <c r="E35" s="75">
        <v>100420</v>
      </c>
      <c r="F35" s="75" t="s">
        <v>26</v>
      </c>
      <c r="G35" s="75" t="s">
        <v>29</v>
      </c>
      <c r="H35" s="75" t="s">
        <v>43</v>
      </c>
      <c r="I35" s="75" t="s">
        <v>42</v>
      </c>
      <c r="J35" s="78">
        <v>1142542.6000000001</v>
      </c>
      <c r="K35" s="79">
        <v>1118323.3099999998</v>
      </c>
      <c r="L35" s="79"/>
      <c r="M35" s="78"/>
      <c r="N35" s="75"/>
      <c r="O35" s="78"/>
      <c r="P35" s="75"/>
      <c r="Q35" s="77"/>
      <c r="T35" s="85" t="s">
        <v>28</v>
      </c>
      <c r="U35" s="124">
        <f>$K13/$L14*O14</f>
        <v>7.4925577270106549</v>
      </c>
      <c r="W35" s="85" t="s">
        <v>28</v>
      </c>
      <c r="X35" s="124">
        <f>$K13/$L14*Q14</f>
        <v>3.6096339718118045</v>
      </c>
    </row>
    <row r="36" spans="1:24" x14ac:dyDescent="0.25">
      <c r="A36" s="159"/>
      <c r="B36" s="127" t="s">
        <v>269</v>
      </c>
      <c r="C36" s="75" t="s">
        <v>55</v>
      </c>
      <c r="D36" s="75" t="s">
        <v>50</v>
      </c>
      <c r="E36" s="75">
        <v>100420</v>
      </c>
      <c r="F36" s="75" t="s">
        <v>26</v>
      </c>
      <c r="G36" s="75" t="s">
        <v>29</v>
      </c>
      <c r="H36" s="75" t="s">
        <v>43</v>
      </c>
      <c r="I36" s="75" t="s">
        <v>42</v>
      </c>
      <c r="J36" s="78">
        <v>207852.84</v>
      </c>
      <c r="K36" s="79">
        <v>206987.53000000003</v>
      </c>
      <c r="L36" s="79"/>
      <c r="M36" s="78"/>
      <c r="N36" s="75"/>
      <c r="O36" s="78"/>
      <c r="P36" s="75"/>
      <c r="Q36" s="77"/>
      <c r="T36" s="85" t="s">
        <v>29</v>
      </c>
      <c r="U36" s="124">
        <f>$K34/$L41*O41</f>
        <v>5.929347392847129</v>
      </c>
      <c r="W36" s="85" t="s">
        <v>29</v>
      </c>
      <c r="X36" s="124">
        <f>$K34/$L41*Q41</f>
        <v>3.9190301706797674</v>
      </c>
    </row>
    <row r="37" spans="1:24" x14ac:dyDescent="0.25">
      <c r="A37" s="159"/>
      <c r="B37" s="127" t="s">
        <v>268</v>
      </c>
      <c r="C37" s="75" t="s">
        <v>267</v>
      </c>
      <c r="D37" s="75" t="s">
        <v>54</v>
      </c>
      <c r="E37" s="75">
        <v>100420</v>
      </c>
      <c r="F37" s="75" t="s">
        <v>26</v>
      </c>
      <c r="G37" s="75" t="s">
        <v>29</v>
      </c>
      <c r="H37" s="75" t="s">
        <v>43</v>
      </c>
      <c r="I37" s="75" t="s">
        <v>42</v>
      </c>
      <c r="J37" s="78">
        <v>37090.74</v>
      </c>
      <c r="K37" s="79">
        <v>36327.760000000002</v>
      </c>
      <c r="L37" s="79"/>
      <c r="M37" s="78"/>
      <c r="N37" s="75"/>
      <c r="O37" s="78"/>
      <c r="P37" s="75"/>
      <c r="Q37" s="77"/>
      <c r="T37" s="86" t="s">
        <v>30</v>
      </c>
      <c r="U37" s="124">
        <f>SUM($K15:$K23)/$L24*O24</f>
        <v>194.59105334438775</v>
      </c>
      <c r="W37" s="86" t="s">
        <v>30</v>
      </c>
      <c r="X37" s="124">
        <f>SUM($K15:$K23)/$L24*Q24</f>
        <v>168.2122357325724</v>
      </c>
    </row>
    <row r="38" spans="1:24" x14ac:dyDescent="0.25">
      <c r="A38" s="159"/>
      <c r="B38" s="127" t="s">
        <v>266</v>
      </c>
      <c r="C38" s="75" t="s">
        <v>53</v>
      </c>
      <c r="D38" s="75" t="s">
        <v>54</v>
      </c>
      <c r="E38" s="75">
        <v>100420</v>
      </c>
      <c r="F38" s="75" t="s">
        <v>26</v>
      </c>
      <c r="G38" s="75" t="s">
        <v>29</v>
      </c>
      <c r="H38" s="75" t="s">
        <v>43</v>
      </c>
      <c r="I38" s="75" t="s">
        <v>42</v>
      </c>
      <c r="J38" s="78">
        <v>4963789.99</v>
      </c>
      <c r="K38" s="79">
        <v>4799768.3600000013</v>
      </c>
      <c r="L38" s="79"/>
      <c r="M38" s="78"/>
      <c r="N38" s="75"/>
      <c r="O38" s="78"/>
      <c r="P38" s="75"/>
      <c r="Q38" s="77"/>
    </row>
    <row r="39" spans="1:24" x14ac:dyDescent="0.25">
      <c r="A39" s="159"/>
      <c r="B39" s="127" t="s">
        <v>265</v>
      </c>
      <c r="C39" s="75" t="s">
        <v>263</v>
      </c>
      <c r="D39" s="75" t="s">
        <v>51</v>
      </c>
      <c r="E39" s="75">
        <v>100420</v>
      </c>
      <c r="F39" s="75" t="s">
        <v>26</v>
      </c>
      <c r="G39" s="75" t="s">
        <v>29</v>
      </c>
      <c r="H39" s="75" t="s">
        <v>43</v>
      </c>
      <c r="I39" s="75" t="s">
        <v>42</v>
      </c>
      <c r="J39" s="78">
        <v>1016106.81</v>
      </c>
      <c r="K39" s="79">
        <v>984559.54000000027</v>
      </c>
      <c r="L39" s="79"/>
      <c r="M39" s="78"/>
      <c r="N39" s="75"/>
      <c r="O39" s="78"/>
      <c r="P39" s="75"/>
      <c r="Q39" s="77"/>
    </row>
    <row r="40" spans="1:24" x14ac:dyDescent="0.25">
      <c r="A40" s="159"/>
      <c r="B40" s="127" t="s">
        <v>264</v>
      </c>
      <c r="C40" s="75" t="s">
        <v>263</v>
      </c>
      <c r="D40" s="75" t="s">
        <v>262</v>
      </c>
      <c r="E40" s="75">
        <v>100420</v>
      </c>
      <c r="F40" s="75" t="s">
        <v>26</v>
      </c>
      <c r="G40" s="75" t="s">
        <v>29</v>
      </c>
      <c r="H40" s="75" t="s">
        <v>43</v>
      </c>
      <c r="I40" s="75" t="s">
        <v>42</v>
      </c>
      <c r="J40" s="78">
        <v>517844.01000000007</v>
      </c>
      <c r="K40" s="79">
        <v>502417.3899999999</v>
      </c>
      <c r="L40" s="79"/>
      <c r="M40" s="78"/>
      <c r="N40" s="75"/>
      <c r="O40" s="78"/>
      <c r="P40" s="75"/>
      <c r="Q40" s="77"/>
    </row>
    <row r="41" spans="1:24" x14ac:dyDescent="0.25">
      <c r="B41" s="75"/>
      <c r="C41" s="75"/>
      <c r="D41" s="75"/>
      <c r="E41" s="75">
        <v>100420</v>
      </c>
      <c r="F41" s="75"/>
      <c r="G41" s="75"/>
      <c r="H41" s="75"/>
      <c r="I41" s="75"/>
      <c r="J41" s="75"/>
      <c r="K41" s="73">
        <f>SUM(K32:K40)</f>
        <v>12611721.290000003</v>
      </c>
      <c r="L41" s="128">
        <v>20473961.710000001</v>
      </c>
      <c r="M41" s="76">
        <f>K41/L41</f>
        <v>0.61598832061115549</v>
      </c>
      <c r="N41" s="75"/>
      <c r="O41" s="74">
        <v>43.439757328402457</v>
      </c>
      <c r="P41" s="75"/>
      <c r="Q41" s="74">
        <v>28.711712823975862</v>
      </c>
    </row>
    <row r="42" spans="1:24" x14ac:dyDescent="0.25">
      <c r="K42" s="72"/>
      <c r="L42" s="72"/>
    </row>
    <row r="43" spans="1:24" x14ac:dyDescent="0.25">
      <c r="F43" s="125" t="s">
        <v>353</v>
      </c>
      <c r="K43" s="73">
        <f>K14+K24+K31+K41</f>
        <v>221432719.24000001</v>
      </c>
      <c r="L43" s="73">
        <f>L14+L24+L31+L41</f>
        <v>706218620.01999998</v>
      </c>
      <c r="N43" s="73">
        <v>1558.1705781472874</v>
      </c>
      <c r="P43" s="73">
        <v>1083.7950362102752</v>
      </c>
    </row>
    <row r="45" spans="1:24" x14ac:dyDescent="0.25">
      <c r="A45" s="11"/>
      <c r="B45" s="11"/>
    </row>
    <row r="46" spans="1:24" x14ac:dyDescent="0.25">
      <c r="H46" s="11"/>
    </row>
    <row r="48" spans="1:24" x14ac:dyDescent="0.25">
      <c r="K48" s="72"/>
    </row>
  </sheetData>
  <mergeCells count="3">
    <mergeCell ref="N2:O2"/>
    <mergeCell ref="P2:Q2"/>
    <mergeCell ref="A4:A40"/>
  </mergeCells>
  <pageMargins left="0.7" right="0.7" top="0.75" bottom="0.75" header="0.3" footer="0.3"/>
  <pageSetup paperSize="9" orientation="portrait" r:id="rId1"/>
  <headerFooter>
    <oddFooter>&amp;L&amp;1#&amp;"Calibri"&amp;8&amp;K000000For Official use only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91839A9FD1E54B934055EE941647FE" ma:contentTypeVersion="20" ma:contentTypeDescription="Create a new document." ma:contentTypeScope="" ma:versionID="4889acc6d0a0fabbdb65eff736ca2b86">
  <xsd:schema xmlns:xsd="http://www.w3.org/2001/XMLSchema" xmlns:xs="http://www.w3.org/2001/XMLSchema" xmlns:p="http://schemas.microsoft.com/office/2006/metadata/properties" xmlns:ns1="http://schemas.microsoft.com/sharepoint/v3" xmlns:ns2="22bb1572-9652-4799-87f4-00cf85b5992b" xmlns:ns3="7979ed89-640b-4b5b-af66-a44d5fa4dbe0" targetNamespace="http://schemas.microsoft.com/office/2006/metadata/properties" ma:root="true" ma:fieldsID="a24e412a3c7e46a7c7a7b963ae228548" ns1:_="" ns2:_="" ns3:_="">
    <xsd:import namespace="http://schemas.microsoft.com/sharepoint/v3"/>
    <xsd:import namespace="22bb1572-9652-4799-87f4-00cf85b5992b"/>
    <xsd:import namespace="7979ed89-640b-4b5b-af66-a44d5fa4dbe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2:MediaLengthInSeconds" minOccurs="0"/>
                <xsd:element ref="ns2:Categorisation" minOccurs="0"/>
                <xsd:element ref="ns1:_ip_UnifiedCompliancePolicyProperties" minOccurs="0"/>
                <xsd:element ref="ns1:_ip_UnifiedCompliancePolicyUIAc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2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3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bb1572-9652-4799-87f4-00cf85b59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Categorisation" ma:index="21" nillable="true" ma:displayName="Categorisation" ma:format="Dropdown" ma:internalName="Categorisation">
      <xsd:complexType>
        <xsd:complexContent>
          <xsd:extension base="dms:MultiChoiceFillIn">
            <xsd:sequence>
              <xsd:element name="Value" maxOccurs="unbounded" minOccurs="0" nillable="true">
                <xsd:simpleType>
                  <xsd:union memberTypes="dms:Text">
                    <xsd:simpleType>
                      <xsd:restriction base="dms:Choice">
                        <xsd:enumeration value="Resilience"/>
                        <xsd:enumeration value="Net Zero"/>
                        <xsd:enumeration value="Cust Exp"/>
                        <xsd:enumeration value="Affordability"/>
                        <xsd:enumeration value="CALD"/>
                        <xsd:enumeration value="SME"/>
                      </xsd:restriction>
                    </xsd:simpleType>
                  </xsd:union>
                </xsd:simpleType>
              </xsd:element>
            </xsd:sequence>
          </xsd:extension>
        </xsd:complexContent>
      </xsd:complex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1a43c2ec-38d9-4aa0-904c-c7efe2e8e1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79ed89-640b-4b5b-af66-a44d5fa4dbe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67c57ebc-c584-4f1b-9635-dab64e8d9de8}" ma:internalName="TaxCatchAll" ma:showField="CatchAllData" ma:web="7979ed89-640b-4b5b-af66-a44d5fa4dbe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C5EB98-B3F0-4BD4-A5D4-5B1A6EFFA67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7F6A57D-6F3E-4358-9539-C28D4732DD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22bb1572-9652-4799-87f4-00cf85b5992b"/>
    <ds:schemaRef ds:uri="7979ed89-640b-4b5b-af66-a44d5fa4dbe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Coverpage</vt:lpstr>
      <vt:lpstr>Notes</vt:lpstr>
      <vt:lpstr>Summary RFM Input</vt:lpstr>
      <vt:lpstr>New Reclassifications</vt:lpstr>
      <vt:lpstr>Correction of 19-24 Reclassif'n</vt:lpstr>
      <vt:lpstr>TRANSMISSION ASSETS</vt:lpstr>
      <vt:lpstr>For reclassification 2024-29</vt:lpstr>
      <vt:lpstr>Trans Assets in July 2022</vt:lpstr>
      <vt:lpstr>Reclassifed in 2019-24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Marlene Garcia</dc:creator>
  <cp:lastModifiedBy>Stefanie Strauss</cp:lastModifiedBy>
  <cp:lastPrinted>2023-11-22T01:19:22Z</cp:lastPrinted>
  <dcterms:created xsi:type="dcterms:W3CDTF">2022-09-07T22:25:55Z</dcterms:created>
  <dcterms:modified xsi:type="dcterms:W3CDTF">2023-11-29T22:00:49Z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95930eb-db2c-4917-a4e2-4c584d225a4f_Enabled">
    <vt:lpwstr>true</vt:lpwstr>
  </property>
  <property fmtid="{D5CDD505-2E9C-101B-9397-08002B2CF9AE}" pid="3" name="MSIP_Label_895930eb-db2c-4917-a4e2-4c584d225a4f_SetDate">
    <vt:lpwstr>2022-11-16T06:40:37Z</vt:lpwstr>
  </property>
  <property fmtid="{D5CDD505-2E9C-101B-9397-08002B2CF9AE}" pid="4" name="MSIP_Label_895930eb-db2c-4917-a4e2-4c584d225a4f_Method">
    <vt:lpwstr>Standard</vt:lpwstr>
  </property>
  <property fmtid="{D5CDD505-2E9C-101B-9397-08002B2CF9AE}" pid="5" name="MSIP_Label_895930eb-db2c-4917-a4e2-4c584d225a4f_Name">
    <vt:lpwstr>AG-For Official use only</vt:lpwstr>
  </property>
  <property fmtid="{D5CDD505-2E9C-101B-9397-08002B2CF9AE}" pid="6" name="MSIP_Label_895930eb-db2c-4917-a4e2-4c584d225a4f_SiteId">
    <vt:lpwstr>11302428-4f10-4c14-a17f-b368bb82853d</vt:lpwstr>
  </property>
  <property fmtid="{D5CDD505-2E9C-101B-9397-08002B2CF9AE}" pid="7" name="MSIP_Label_895930eb-db2c-4917-a4e2-4c584d225a4f_ActionId">
    <vt:lpwstr>5cba8395-7db5-42d9-a06b-9722765e8feb</vt:lpwstr>
  </property>
  <property fmtid="{D5CDD505-2E9C-101B-9397-08002B2CF9AE}" pid="8" name="MSIP_Label_895930eb-db2c-4917-a4e2-4c584d225a4f_ContentBits">
    <vt:lpwstr>2</vt:lpwstr>
  </property>
</Properties>
</file>