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threadedComments/threadedComment1.xml" ContentType="application/vnd.ms-excel.threadedcomment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29"/>
  <workbookPr defaultThemeVersion="124226"/>
  <mc:AlternateContent xmlns:mc="http://schemas.openxmlformats.org/markup-compatibility/2006">
    <mc:Choice Requires="x15">
      <x15ac:absPath xmlns:x15ac="http://schemas.microsoft.com/office/spreadsheetml/2010/11/ac" url="C:\Users\alice\Quantonomics Dropbox\Quantonomics Team Folder\AER23\DNSP benchmarking\International dataset\Ontario 2023 Dataset\"/>
    </mc:Choice>
  </mc:AlternateContent>
  <xr:revisionPtr revIDLastSave="0" documentId="8_{E6AA4BD0-002A-4C77-9074-E79C8634A4BB}" xr6:coauthVersionLast="47" xr6:coauthVersionMax="47" xr10:uidLastSave="{00000000-0000-0000-0000-000000000000}"/>
  <bookViews>
    <workbookView xWindow="-105" yWindow="0" windowWidth="26010" windowHeight="20985" tabRatio="570" activeTab="1" xr2:uid="{00000000-000D-0000-FFFF-FFFF00000000}"/>
  </bookViews>
  <sheets>
    <sheet name="ReadMe" sheetId="71" r:id="rId1"/>
    <sheet name="Ontupdate1" sheetId="62" r:id="rId2"/>
    <sheet name="DNSP On Med 2019ABR" sheetId="68" r:id="rId3"/>
    <sheet name="OEB-Yearbook" sheetId="65" r:id="rId4"/>
    <sheet name="Opex Price Calcs" sheetId="70" r:id="rId5"/>
    <sheet name="Lines" sheetId="69" r:id="rId6"/>
    <sheet name="Lines 2021" sheetId="72" r:id="rId7"/>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368" i="62" l="1"/>
  <c r="H134" i="62"/>
  <c r="H133" i="62"/>
  <c r="J134" i="62"/>
  <c r="K133" i="62"/>
  <c r="J133" i="62"/>
  <c r="I134" i="62"/>
  <c r="I133" i="62"/>
  <c r="G133" i="62" l="1"/>
  <c r="F24" i="70"/>
  <c r="G22" i="70" l="1"/>
  <c r="G6" i="70"/>
  <c r="C24" i="70"/>
  <c r="I6" i="70"/>
  <c r="K6" i="70"/>
  <c r="K16" i="70"/>
  <c r="K301" i="62" l="1"/>
  <c r="L301" i="62"/>
  <c r="J30" i="69" l="1"/>
  <c r="I30" i="69"/>
  <c r="J17" i="69"/>
  <c r="I17" i="69"/>
  <c r="K594" i="62" l="1"/>
  <c r="L594" i="62" s="1"/>
  <c r="J594" i="62"/>
  <c r="K572" i="62"/>
  <c r="L572" i="62" s="1"/>
  <c r="J572" i="62"/>
  <c r="L555" i="62"/>
  <c r="K538" i="62"/>
  <c r="L538" i="62" s="1"/>
  <c r="J538" i="62"/>
  <c r="L521" i="62"/>
  <c r="K504" i="62"/>
  <c r="L504" i="62" s="1"/>
  <c r="J504" i="62"/>
  <c r="K487" i="62"/>
  <c r="L487" i="62" s="1"/>
  <c r="J487" i="62"/>
  <c r="K419" i="62"/>
  <c r="L419" i="62" s="1"/>
  <c r="J419" i="62"/>
  <c r="L402" i="62"/>
  <c r="K402" i="62"/>
  <c r="J402" i="62"/>
  <c r="K369" i="62"/>
  <c r="J369" i="62"/>
  <c r="K352" i="62"/>
  <c r="J352" i="62"/>
  <c r="L352" i="62" s="1"/>
  <c r="K318" i="62"/>
  <c r="J318" i="62"/>
  <c r="J301" i="62"/>
  <c r="L253" i="62"/>
  <c r="K236" i="62"/>
  <c r="J236" i="62"/>
  <c r="K219" i="62"/>
  <c r="J219" i="62"/>
  <c r="K202" i="62"/>
  <c r="J202" i="62"/>
  <c r="K185" i="62"/>
  <c r="J185" i="62"/>
  <c r="K151" i="62"/>
  <c r="J151" i="62"/>
  <c r="K134" i="62"/>
  <c r="K105" i="62"/>
  <c r="J105" i="62"/>
  <c r="K64" i="62"/>
  <c r="J64" i="62"/>
  <c r="K18" i="62"/>
  <c r="L18" i="62" s="1"/>
  <c r="J18" i="62"/>
  <c r="I594" i="62"/>
  <c r="I577" i="62"/>
  <c r="I572" i="62"/>
  <c r="I555" i="62"/>
  <c r="I538" i="62"/>
  <c r="I521" i="62"/>
  <c r="I504" i="62"/>
  <c r="I487" i="62"/>
  <c r="I470" i="62"/>
  <c r="I453" i="62"/>
  <c r="I436" i="62"/>
  <c r="I419" i="62"/>
  <c r="I402" i="62"/>
  <c r="I369" i="62"/>
  <c r="I352" i="62"/>
  <c r="I335" i="62"/>
  <c r="I301" i="62"/>
  <c r="I318" i="62"/>
  <c r="I284" i="62"/>
  <c r="I236" i="62"/>
  <c r="I219" i="62"/>
  <c r="I202" i="62"/>
  <c r="I185" i="62"/>
  <c r="I168" i="62"/>
  <c r="I151" i="62"/>
  <c r="I105" i="62"/>
  <c r="I64" i="62"/>
  <c r="I35" i="62"/>
  <c r="I18" i="62"/>
  <c r="L219" i="62" l="1"/>
  <c r="L369" i="62"/>
  <c r="L105" i="62"/>
  <c r="L134" i="62"/>
  <c r="L185" i="62"/>
  <c r="L202" i="62"/>
  <c r="L318" i="62"/>
  <c r="L236" i="62"/>
  <c r="L151" i="62"/>
  <c r="L64" i="62"/>
  <c r="K577" i="62" l="1"/>
  <c r="J577" i="62"/>
  <c r="K470" i="62"/>
  <c r="L470" i="62" s="1"/>
  <c r="J470" i="62"/>
  <c r="K453" i="62"/>
  <c r="J453" i="62"/>
  <c r="K436" i="62"/>
  <c r="J436" i="62"/>
  <c r="L436" i="62" s="1"/>
  <c r="L335" i="62"/>
  <c r="J335" i="62"/>
  <c r="K284" i="62"/>
  <c r="J284" i="62"/>
  <c r="K168" i="62"/>
  <c r="J168" i="62"/>
  <c r="K35" i="62"/>
  <c r="J35" i="62"/>
  <c r="N4" i="72"/>
  <c r="O4" i="72"/>
  <c r="P4" i="72"/>
  <c r="Q4" i="72"/>
  <c r="R4" i="72"/>
  <c r="S4" i="72"/>
  <c r="V4" i="72" s="1"/>
  <c r="T4" i="72"/>
  <c r="N5" i="72"/>
  <c r="O5" i="72"/>
  <c r="P5" i="72"/>
  <c r="Q5" i="72"/>
  <c r="R5" i="72"/>
  <c r="S5" i="72"/>
  <c r="T5" i="72"/>
  <c r="N6" i="72"/>
  <c r="O6" i="72"/>
  <c r="P6" i="72"/>
  <c r="Q6" i="72"/>
  <c r="R6" i="72"/>
  <c r="S6" i="72"/>
  <c r="T6" i="72"/>
  <c r="V6" i="72"/>
  <c r="N7" i="72"/>
  <c r="O7" i="72"/>
  <c r="P7" i="72"/>
  <c r="Q7" i="72"/>
  <c r="R7" i="72"/>
  <c r="S7" i="72"/>
  <c r="V7" i="72" s="1"/>
  <c r="T7" i="72"/>
  <c r="N8" i="72"/>
  <c r="O8" i="72"/>
  <c r="P8" i="72"/>
  <c r="Q8" i="72"/>
  <c r="R8" i="72"/>
  <c r="S8" i="72"/>
  <c r="T8" i="72"/>
  <c r="N9" i="72"/>
  <c r="O9" i="72"/>
  <c r="P9" i="72"/>
  <c r="Q9" i="72"/>
  <c r="R9" i="72"/>
  <c r="S9" i="72"/>
  <c r="V9" i="72" s="1"/>
  <c r="T9" i="72"/>
  <c r="N10" i="72"/>
  <c r="O10" i="72"/>
  <c r="P10" i="72"/>
  <c r="Q10" i="72"/>
  <c r="R10" i="72"/>
  <c r="S10" i="72"/>
  <c r="V10" i="72" s="1"/>
  <c r="T10" i="72"/>
  <c r="N11" i="72"/>
  <c r="O11" i="72"/>
  <c r="P11" i="72"/>
  <c r="Q11" i="72"/>
  <c r="R11" i="72"/>
  <c r="S11" i="72"/>
  <c r="V11" i="72" s="1"/>
  <c r="T11" i="72"/>
  <c r="N12" i="72"/>
  <c r="O12" i="72"/>
  <c r="P12" i="72"/>
  <c r="Q12" i="72"/>
  <c r="R12" i="72"/>
  <c r="S12" i="72"/>
  <c r="V12" i="72" s="1"/>
  <c r="T12" i="72"/>
  <c r="N13" i="72"/>
  <c r="O13" i="72"/>
  <c r="P13" i="72"/>
  <c r="Q13" i="72"/>
  <c r="R13" i="72"/>
  <c r="S13" i="72"/>
  <c r="T13" i="72"/>
  <c r="N14" i="72"/>
  <c r="O14" i="72"/>
  <c r="P14" i="72"/>
  <c r="Q14" i="72"/>
  <c r="U14" i="72" s="1"/>
  <c r="R14" i="72"/>
  <c r="S14" i="72"/>
  <c r="V14" i="72" s="1"/>
  <c r="T14" i="72"/>
  <c r="N15" i="72"/>
  <c r="O15" i="72"/>
  <c r="P15" i="72"/>
  <c r="Q15" i="72"/>
  <c r="R15" i="72"/>
  <c r="S15" i="72"/>
  <c r="V15" i="72" s="1"/>
  <c r="T15" i="72"/>
  <c r="N16" i="72"/>
  <c r="O16" i="72"/>
  <c r="P16" i="72"/>
  <c r="Q16" i="72"/>
  <c r="R16" i="72"/>
  <c r="S16" i="72"/>
  <c r="V16" i="72" s="1"/>
  <c r="T16" i="72"/>
  <c r="N17" i="72"/>
  <c r="O17" i="72"/>
  <c r="P17" i="72"/>
  <c r="Q17" i="72"/>
  <c r="R17" i="72"/>
  <c r="S17" i="72"/>
  <c r="V17" i="72" s="1"/>
  <c r="T17" i="72"/>
  <c r="N18" i="72"/>
  <c r="O18" i="72"/>
  <c r="P18" i="72"/>
  <c r="Q18" i="72"/>
  <c r="R18" i="72"/>
  <c r="S18" i="72"/>
  <c r="V18" i="72" s="1"/>
  <c r="T18" i="72"/>
  <c r="N19" i="72"/>
  <c r="O19" i="72"/>
  <c r="P19" i="72"/>
  <c r="Q19" i="72"/>
  <c r="R19" i="72"/>
  <c r="S19" i="72"/>
  <c r="V19" i="72" s="1"/>
  <c r="T19" i="72"/>
  <c r="N20" i="72"/>
  <c r="O20" i="72"/>
  <c r="P20" i="72"/>
  <c r="Q20" i="72"/>
  <c r="R20" i="72"/>
  <c r="S20" i="72"/>
  <c r="V20" i="72" s="1"/>
  <c r="T20" i="72"/>
  <c r="N21" i="72"/>
  <c r="O21" i="72"/>
  <c r="P21" i="72"/>
  <c r="Q21" i="72"/>
  <c r="R21" i="72"/>
  <c r="S21" i="72"/>
  <c r="T21" i="72"/>
  <c r="N22" i="72"/>
  <c r="O22" i="72"/>
  <c r="P22" i="72"/>
  <c r="Q22" i="72"/>
  <c r="U22" i="72" s="1"/>
  <c r="R22" i="72"/>
  <c r="S22" i="72"/>
  <c r="V22" i="72" s="1"/>
  <c r="T22" i="72"/>
  <c r="N23" i="72"/>
  <c r="O23" i="72"/>
  <c r="P23" i="72"/>
  <c r="Q23" i="72"/>
  <c r="R23" i="72"/>
  <c r="S23" i="72"/>
  <c r="V23" i="72" s="1"/>
  <c r="T23" i="72"/>
  <c r="N24" i="72"/>
  <c r="O24" i="72"/>
  <c r="P24" i="72"/>
  <c r="Q24" i="72"/>
  <c r="R24" i="72"/>
  <c r="S24" i="72"/>
  <c r="V24" i="72" s="1"/>
  <c r="T24" i="72"/>
  <c r="N25" i="72"/>
  <c r="O25" i="72"/>
  <c r="P25" i="72"/>
  <c r="Q25" i="72"/>
  <c r="R25" i="72"/>
  <c r="S25" i="72"/>
  <c r="T25" i="72"/>
  <c r="V25" i="72"/>
  <c r="N26" i="72"/>
  <c r="O26" i="72"/>
  <c r="P26" i="72"/>
  <c r="Q26" i="72"/>
  <c r="R26" i="72"/>
  <c r="S26" i="72"/>
  <c r="T26" i="72"/>
  <c r="V26" i="72"/>
  <c r="N27" i="72"/>
  <c r="O27" i="72"/>
  <c r="P27" i="72"/>
  <c r="Q27" i="72"/>
  <c r="R27" i="72"/>
  <c r="S27" i="72"/>
  <c r="V27" i="72" s="1"/>
  <c r="T27" i="72"/>
  <c r="U27" i="72"/>
  <c r="N28" i="72"/>
  <c r="O28" i="72"/>
  <c r="P28" i="72"/>
  <c r="Q28" i="72"/>
  <c r="R28" i="72"/>
  <c r="S28" i="72"/>
  <c r="V28" i="72" s="1"/>
  <c r="T28" i="72"/>
  <c r="N29" i="72"/>
  <c r="O29" i="72"/>
  <c r="P29" i="72"/>
  <c r="Q29" i="72"/>
  <c r="R29" i="72"/>
  <c r="S29" i="72"/>
  <c r="T29" i="72"/>
  <c r="N30" i="72"/>
  <c r="O30" i="72"/>
  <c r="P30" i="72"/>
  <c r="Q30" i="72"/>
  <c r="R30" i="72"/>
  <c r="S30" i="72"/>
  <c r="V30" i="72" s="1"/>
  <c r="T30" i="72"/>
  <c r="N31" i="72"/>
  <c r="O31" i="72"/>
  <c r="P31" i="72"/>
  <c r="Q31" i="72"/>
  <c r="R31" i="72"/>
  <c r="S31" i="72"/>
  <c r="V31" i="72" s="1"/>
  <c r="T31" i="72"/>
  <c r="N32" i="72"/>
  <c r="O32" i="72"/>
  <c r="P32" i="72"/>
  <c r="Q32" i="72"/>
  <c r="R32" i="72"/>
  <c r="S32" i="72"/>
  <c r="V32" i="72" s="1"/>
  <c r="T32" i="72"/>
  <c r="N33" i="72"/>
  <c r="O33" i="72"/>
  <c r="P33" i="72"/>
  <c r="Q33" i="72"/>
  <c r="U33" i="72" s="1"/>
  <c r="R33" i="72"/>
  <c r="S33" i="72"/>
  <c r="T33" i="72"/>
  <c r="V33" i="72"/>
  <c r="N34" i="72"/>
  <c r="O34" i="72"/>
  <c r="P34" i="72"/>
  <c r="Q34" i="72"/>
  <c r="U34" i="72" s="1"/>
  <c r="R34" i="72"/>
  <c r="S34" i="72"/>
  <c r="T34" i="72"/>
  <c r="V34" i="72"/>
  <c r="N35" i="72"/>
  <c r="O35" i="72"/>
  <c r="P35" i="72"/>
  <c r="Q35" i="72"/>
  <c r="U35" i="72" s="1"/>
  <c r="R35" i="72"/>
  <c r="S35" i="72"/>
  <c r="V35" i="72" s="1"/>
  <c r="T35" i="72"/>
  <c r="N36" i="72"/>
  <c r="O36" i="72"/>
  <c r="P36" i="72"/>
  <c r="Q36" i="72"/>
  <c r="R36" i="72"/>
  <c r="S36" i="72"/>
  <c r="V36" i="72" s="1"/>
  <c r="T36" i="72"/>
  <c r="N37" i="72"/>
  <c r="O37" i="72"/>
  <c r="P37" i="72"/>
  <c r="Q37" i="72"/>
  <c r="R37" i="72"/>
  <c r="S37" i="72"/>
  <c r="V37" i="72" s="1"/>
  <c r="T37" i="72"/>
  <c r="N38" i="72"/>
  <c r="O38" i="72"/>
  <c r="P38" i="72"/>
  <c r="Q38" i="72"/>
  <c r="R38" i="72"/>
  <c r="S38" i="72"/>
  <c r="V38" i="72" s="1"/>
  <c r="T38" i="72"/>
  <c r="N39" i="72"/>
  <c r="O39" i="72"/>
  <c r="P39" i="72"/>
  <c r="Q39" i="72"/>
  <c r="R39" i="72"/>
  <c r="S39" i="72"/>
  <c r="V39" i="72" s="1"/>
  <c r="T39" i="72"/>
  <c r="N40" i="72"/>
  <c r="O40" i="72"/>
  <c r="P40" i="72"/>
  <c r="Q40" i="72"/>
  <c r="R40" i="72"/>
  <c r="S40" i="72"/>
  <c r="V40" i="72" s="1"/>
  <c r="T40" i="72"/>
  <c r="N41" i="72"/>
  <c r="O41" i="72"/>
  <c r="P41" i="72"/>
  <c r="Q41" i="72"/>
  <c r="R41" i="72"/>
  <c r="S41" i="72"/>
  <c r="T41" i="72"/>
  <c r="V41" i="72"/>
  <c r="N42" i="72"/>
  <c r="O42" i="72"/>
  <c r="P42" i="72"/>
  <c r="Q42" i="72"/>
  <c r="R42" i="72"/>
  <c r="S42" i="72"/>
  <c r="T42" i="72"/>
  <c r="V42" i="72"/>
  <c r="N43" i="72"/>
  <c r="O43" i="72"/>
  <c r="P43" i="72"/>
  <c r="Q43" i="72"/>
  <c r="R43" i="72"/>
  <c r="S43" i="72"/>
  <c r="V43" i="72" s="1"/>
  <c r="T43" i="72"/>
  <c r="U43" i="72"/>
  <c r="N44" i="72"/>
  <c r="O44" i="72"/>
  <c r="P44" i="72"/>
  <c r="Q44" i="72"/>
  <c r="R44" i="72"/>
  <c r="S44" i="72"/>
  <c r="V44" i="72" s="1"/>
  <c r="T44" i="72"/>
  <c r="N45" i="72"/>
  <c r="O45" i="72"/>
  <c r="P45" i="72"/>
  <c r="Q45" i="72"/>
  <c r="R45" i="72"/>
  <c r="S45" i="72"/>
  <c r="V45" i="72" s="1"/>
  <c r="T45" i="72"/>
  <c r="N46" i="72"/>
  <c r="O46" i="72"/>
  <c r="P46" i="72"/>
  <c r="Q46" i="72"/>
  <c r="R46" i="72"/>
  <c r="S46" i="72"/>
  <c r="T46" i="72"/>
  <c r="V46" i="72"/>
  <c r="N47" i="72"/>
  <c r="O47" i="72"/>
  <c r="P47" i="72"/>
  <c r="Q47" i="72"/>
  <c r="R47" i="72"/>
  <c r="S47" i="72"/>
  <c r="V47" i="72" s="1"/>
  <c r="T47" i="72"/>
  <c r="N48" i="72"/>
  <c r="O48" i="72"/>
  <c r="P48" i="72"/>
  <c r="Q48" i="72"/>
  <c r="R48" i="72"/>
  <c r="S48" i="72"/>
  <c r="V48" i="72" s="1"/>
  <c r="T48" i="72"/>
  <c r="N49" i="72"/>
  <c r="O49" i="72"/>
  <c r="P49" i="72"/>
  <c r="Q49" i="72"/>
  <c r="R49" i="72"/>
  <c r="S49" i="72"/>
  <c r="V49" i="72" s="1"/>
  <c r="T49" i="72"/>
  <c r="N50" i="72"/>
  <c r="O50" i="72"/>
  <c r="P50" i="72"/>
  <c r="Q50" i="72"/>
  <c r="R50" i="72"/>
  <c r="S50" i="72"/>
  <c r="V50" i="72" s="1"/>
  <c r="T50" i="72"/>
  <c r="N51" i="72"/>
  <c r="O51" i="72"/>
  <c r="P51" i="72"/>
  <c r="Q51" i="72"/>
  <c r="R51" i="72"/>
  <c r="S51" i="72"/>
  <c r="V51" i="72" s="1"/>
  <c r="T51" i="72"/>
  <c r="N52" i="72"/>
  <c r="O52" i="72"/>
  <c r="P52" i="72"/>
  <c r="Q52" i="72"/>
  <c r="U52" i="72" s="1"/>
  <c r="R52" i="72"/>
  <c r="S52" i="72"/>
  <c r="V52" i="72" s="1"/>
  <c r="T52" i="72"/>
  <c r="N53" i="72"/>
  <c r="O53" i="72"/>
  <c r="P53" i="72"/>
  <c r="Q53" i="72"/>
  <c r="R53" i="72"/>
  <c r="S53" i="72"/>
  <c r="V53" i="72" s="1"/>
  <c r="T53" i="72"/>
  <c r="N54" i="72"/>
  <c r="O54" i="72"/>
  <c r="P54" i="72"/>
  <c r="Q54" i="72"/>
  <c r="R54" i="72"/>
  <c r="S54" i="72"/>
  <c r="V54" i="72" s="1"/>
  <c r="T54" i="72"/>
  <c r="N55" i="72"/>
  <c r="O55" i="72"/>
  <c r="P55" i="72"/>
  <c r="Q55" i="72"/>
  <c r="R55" i="72"/>
  <c r="S55" i="72"/>
  <c r="V55" i="72" s="1"/>
  <c r="T55" i="72"/>
  <c r="N56" i="72"/>
  <c r="O56" i="72"/>
  <c r="P56" i="72"/>
  <c r="Q56" i="72"/>
  <c r="R56" i="72"/>
  <c r="S56" i="72"/>
  <c r="V56" i="72" s="1"/>
  <c r="T56" i="72"/>
  <c r="N57" i="72"/>
  <c r="O57" i="72"/>
  <c r="P57" i="72"/>
  <c r="Q57" i="72"/>
  <c r="R57" i="72"/>
  <c r="S57" i="72"/>
  <c r="V57" i="72" s="1"/>
  <c r="T57" i="72"/>
  <c r="N58" i="72"/>
  <c r="O58" i="72"/>
  <c r="P58" i="72"/>
  <c r="Q58" i="72"/>
  <c r="R58" i="72"/>
  <c r="S58" i="72"/>
  <c r="V58" i="72" s="1"/>
  <c r="T58" i="72"/>
  <c r="N59" i="72"/>
  <c r="O59" i="72"/>
  <c r="P59" i="72"/>
  <c r="Q59" i="72"/>
  <c r="U59" i="72" s="1"/>
  <c r="R59" i="72"/>
  <c r="S59" i="72"/>
  <c r="V59" i="72" s="1"/>
  <c r="T59" i="72"/>
  <c r="N60" i="72"/>
  <c r="O60" i="72"/>
  <c r="P60" i="72"/>
  <c r="Q60" i="72"/>
  <c r="R60" i="72"/>
  <c r="S60" i="72"/>
  <c r="V60" i="72" s="1"/>
  <c r="T60" i="72"/>
  <c r="N61" i="72"/>
  <c r="O61" i="72"/>
  <c r="P61" i="72"/>
  <c r="Q61" i="72"/>
  <c r="R61" i="72"/>
  <c r="S61" i="72"/>
  <c r="V61" i="72" s="1"/>
  <c r="T61" i="72"/>
  <c r="N62" i="72"/>
  <c r="O62" i="72"/>
  <c r="P62" i="72"/>
  <c r="Q62" i="72"/>
  <c r="R62" i="72"/>
  <c r="S62" i="72"/>
  <c r="T62" i="72"/>
  <c r="V62" i="72"/>
  <c r="N63" i="72"/>
  <c r="O63" i="72"/>
  <c r="P63" i="72"/>
  <c r="Q63" i="72"/>
  <c r="R63" i="72"/>
  <c r="S63" i="72"/>
  <c r="V63" i="72" s="1"/>
  <c r="T63" i="72"/>
  <c r="N64" i="72"/>
  <c r="O64" i="72"/>
  <c r="P64" i="72"/>
  <c r="Q64" i="72"/>
  <c r="R64" i="72"/>
  <c r="S64" i="72"/>
  <c r="V64" i="72" s="1"/>
  <c r="T64" i="72"/>
  <c r="N65" i="72"/>
  <c r="O65" i="72"/>
  <c r="P65" i="72"/>
  <c r="Q65" i="72"/>
  <c r="R65" i="72"/>
  <c r="S65" i="72"/>
  <c r="V65" i="72" s="1"/>
  <c r="T65" i="72"/>
  <c r="N66" i="72"/>
  <c r="O66" i="72"/>
  <c r="P66" i="72"/>
  <c r="Q66" i="72"/>
  <c r="R66" i="72"/>
  <c r="S66" i="72"/>
  <c r="V66" i="72" s="1"/>
  <c r="T66" i="72"/>
  <c r="N67" i="72"/>
  <c r="O67" i="72"/>
  <c r="P67" i="72"/>
  <c r="Q67" i="72"/>
  <c r="U67" i="72" s="1"/>
  <c r="R67" i="72"/>
  <c r="S67" i="72"/>
  <c r="V67" i="72" s="1"/>
  <c r="T67" i="72"/>
  <c r="N68" i="72"/>
  <c r="O68" i="72"/>
  <c r="P68" i="72"/>
  <c r="Q68" i="72"/>
  <c r="U68" i="72" s="1"/>
  <c r="R68" i="72"/>
  <c r="S68" i="72"/>
  <c r="V68" i="72" s="1"/>
  <c r="T68" i="72"/>
  <c r="N69" i="72"/>
  <c r="O69" i="72"/>
  <c r="P69" i="72"/>
  <c r="Q69" i="72"/>
  <c r="R69" i="72"/>
  <c r="S69" i="72"/>
  <c r="T69" i="72"/>
  <c r="N70" i="72"/>
  <c r="O70" i="72"/>
  <c r="P70" i="72"/>
  <c r="Q70" i="72"/>
  <c r="R70" i="72"/>
  <c r="S70" i="72"/>
  <c r="V70" i="72" s="1"/>
  <c r="T70" i="72"/>
  <c r="N71" i="72"/>
  <c r="O71" i="72"/>
  <c r="P71" i="72"/>
  <c r="Q71" i="72"/>
  <c r="R71" i="72"/>
  <c r="S71" i="72"/>
  <c r="V71" i="72" s="1"/>
  <c r="T71" i="72"/>
  <c r="N72" i="72"/>
  <c r="O72" i="72"/>
  <c r="P72" i="72"/>
  <c r="Q72" i="72"/>
  <c r="R72" i="72"/>
  <c r="S72" i="72"/>
  <c r="V72" i="72" s="1"/>
  <c r="T72" i="72"/>
  <c r="N73" i="72"/>
  <c r="O73" i="72"/>
  <c r="P73" i="72"/>
  <c r="Q73" i="72"/>
  <c r="R73" i="72"/>
  <c r="S73" i="72"/>
  <c r="V73" i="72" s="1"/>
  <c r="T73" i="72"/>
  <c r="N74" i="72"/>
  <c r="O74" i="72"/>
  <c r="P74" i="72"/>
  <c r="Q74" i="72"/>
  <c r="R74" i="72"/>
  <c r="S74" i="72"/>
  <c r="V74" i="72" s="1"/>
  <c r="T74" i="72"/>
  <c r="N75" i="72"/>
  <c r="O75" i="72"/>
  <c r="P75" i="72"/>
  <c r="Q75" i="72"/>
  <c r="U75" i="72" s="1"/>
  <c r="R75" i="72"/>
  <c r="S75" i="72"/>
  <c r="V75" i="72" s="1"/>
  <c r="T75" i="72"/>
  <c r="N76" i="72"/>
  <c r="O76" i="72"/>
  <c r="P76" i="72"/>
  <c r="Q76" i="72"/>
  <c r="R76" i="72"/>
  <c r="S76" i="72"/>
  <c r="V76" i="72" s="1"/>
  <c r="T76" i="72"/>
  <c r="T3" i="72"/>
  <c r="S3" i="72"/>
  <c r="V3" i="72" s="1"/>
  <c r="R3" i="72"/>
  <c r="Q3" i="72"/>
  <c r="U3" i="72" s="1"/>
  <c r="P3" i="72"/>
  <c r="O3" i="72"/>
  <c r="N3" i="72"/>
  <c r="I3" i="72"/>
  <c r="J3" i="72"/>
  <c r="I4" i="72"/>
  <c r="J4" i="72"/>
  <c r="I5" i="72"/>
  <c r="J5" i="72"/>
  <c r="I6" i="72"/>
  <c r="J6" i="72"/>
  <c r="I8" i="72"/>
  <c r="J8" i="72"/>
  <c r="I9" i="72"/>
  <c r="J9" i="72"/>
  <c r="I11" i="72"/>
  <c r="J11" i="72"/>
  <c r="I12" i="72"/>
  <c r="J12" i="72"/>
  <c r="I13" i="72"/>
  <c r="J13" i="72"/>
  <c r="I14" i="72"/>
  <c r="J14" i="72"/>
  <c r="I15" i="72"/>
  <c r="J15" i="72"/>
  <c r="I16" i="72"/>
  <c r="J16" i="72"/>
  <c r="I17" i="72"/>
  <c r="J17" i="72"/>
  <c r="I18" i="72"/>
  <c r="J18" i="72"/>
  <c r="I19" i="72"/>
  <c r="J19" i="72"/>
  <c r="I20" i="72"/>
  <c r="J20" i="72"/>
  <c r="I21" i="72"/>
  <c r="J21" i="72"/>
  <c r="I22" i="72"/>
  <c r="J22" i="72"/>
  <c r="I23" i="72"/>
  <c r="J23" i="72"/>
  <c r="I24" i="72"/>
  <c r="J24" i="72"/>
  <c r="I25" i="72"/>
  <c r="J25" i="72"/>
  <c r="I26" i="72"/>
  <c r="J26" i="72"/>
  <c r="I27" i="72"/>
  <c r="J27" i="72"/>
  <c r="I28" i="72"/>
  <c r="J28" i="72"/>
  <c r="I29" i="72"/>
  <c r="J29" i="72"/>
  <c r="I30" i="72"/>
  <c r="J30" i="72"/>
  <c r="I31" i="72"/>
  <c r="J31" i="72"/>
  <c r="I32" i="72"/>
  <c r="J32" i="72"/>
  <c r="I33" i="72"/>
  <c r="J33" i="72"/>
  <c r="I34" i="72"/>
  <c r="J34" i="72"/>
  <c r="I35" i="72"/>
  <c r="J35" i="72"/>
  <c r="I36" i="72"/>
  <c r="J36" i="72"/>
  <c r="I37" i="72"/>
  <c r="J37" i="72"/>
  <c r="I38" i="72"/>
  <c r="J38" i="72"/>
  <c r="I39" i="72"/>
  <c r="J39" i="72"/>
  <c r="I40" i="72"/>
  <c r="J40" i="72"/>
  <c r="I41" i="72"/>
  <c r="J41" i="72"/>
  <c r="I42" i="72"/>
  <c r="J42" i="72"/>
  <c r="I43" i="72"/>
  <c r="J43" i="72"/>
  <c r="I44" i="72"/>
  <c r="J44" i="72"/>
  <c r="I45" i="72"/>
  <c r="J45" i="72"/>
  <c r="I46" i="72"/>
  <c r="J46" i="72"/>
  <c r="I47" i="72"/>
  <c r="J47" i="72"/>
  <c r="I48" i="72"/>
  <c r="J48" i="72"/>
  <c r="I49" i="72"/>
  <c r="J49" i="72"/>
  <c r="I50" i="72"/>
  <c r="J50" i="72"/>
  <c r="I51" i="72"/>
  <c r="J51" i="72"/>
  <c r="I52" i="72"/>
  <c r="J52" i="72"/>
  <c r="I53" i="72"/>
  <c r="J53" i="72"/>
  <c r="I54" i="72"/>
  <c r="J54" i="72"/>
  <c r="I55" i="72"/>
  <c r="J55" i="72"/>
  <c r="I56" i="72"/>
  <c r="J56" i="72"/>
  <c r="I57" i="72"/>
  <c r="J57" i="72"/>
  <c r="I58" i="72"/>
  <c r="J58" i="72"/>
  <c r="I59" i="72"/>
  <c r="J59" i="72"/>
  <c r="I60" i="72"/>
  <c r="J60" i="72"/>
  <c r="U70" i="72" l="1"/>
  <c r="U50" i="72"/>
  <c r="U24" i="72"/>
  <c r="U15" i="72"/>
  <c r="U71" i="72"/>
  <c r="U63" i="72"/>
  <c r="U62" i="72"/>
  <c r="U51" i="72"/>
  <c r="U26" i="72"/>
  <c r="U65" i="72"/>
  <c r="U53" i="72"/>
  <c r="L453" i="62"/>
  <c r="U66" i="72"/>
  <c r="U45" i="72"/>
  <c r="U21" i="72"/>
  <c r="U19" i="72"/>
  <c r="U11" i="72"/>
  <c r="L168" i="62"/>
  <c r="L284" i="62"/>
  <c r="L577" i="62"/>
  <c r="U49" i="72"/>
  <c r="U37" i="72"/>
  <c r="U5" i="72"/>
  <c r="L35" i="62"/>
  <c r="U69" i="72"/>
  <c r="U64" i="72"/>
  <c r="U48" i="72"/>
  <c r="U32" i="72"/>
  <c r="U12" i="72"/>
  <c r="U10" i="72"/>
  <c r="U9" i="72"/>
  <c r="U72" i="72"/>
  <c r="U55" i="72"/>
  <c r="U54" i="72"/>
  <c r="U39" i="72"/>
  <c r="U38" i="72"/>
  <c r="U16" i="72"/>
  <c r="U73" i="72"/>
  <c r="U56" i="72"/>
  <c r="U40" i="72"/>
  <c r="U29" i="72"/>
  <c r="U23" i="72"/>
  <c r="U18" i="72"/>
  <c r="U17" i="72"/>
  <c r="U4" i="72"/>
  <c r="U74" i="72"/>
  <c r="U60" i="72"/>
  <c r="U58" i="72"/>
  <c r="U57" i="72"/>
  <c r="U44" i="72"/>
  <c r="U42" i="72"/>
  <c r="U41" i="72"/>
  <c r="U8" i="72"/>
  <c r="U61" i="72"/>
  <c r="U25" i="72"/>
  <c r="U7" i="72"/>
  <c r="U6" i="72"/>
  <c r="U76" i="72"/>
  <c r="U47" i="72"/>
  <c r="U46" i="72"/>
  <c r="U31" i="72"/>
  <c r="U30" i="72"/>
  <c r="U13" i="72"/>
  <c r="U36" i="72"/>
  <c r="U28" i="72"/>
  <c r="U20" i="72"/>
  <c r="V8" i="72"/>
  <c r="V29" i="72"/>
  <c r="V21" i="72"/>
  <c r="V13" i="72"/>
  <c r="V5" i="72"/>
  <c r="V69" i="72"/>
  <c r="G24" i="70" l="1"/>
  <c r="I24" i="70"/>
  <c r="U19" i="70" l="1"/>
  <c r="U24" i="70"/>
  <c r="V24" i="70" s="1"/>
  <c r="U23" i="70"/>
  <c r="V23" i="70" s="1"/>
  <c r="U22" i="70"/>
  <c r="U21" i="70"/>
  <c r="U20" i="70"/>
  <c r="G23" i="70"/>
  <c r="D23" i="70" l="1"/>
  <c r="D22" i="70"/>
  <c r="D24" i="70"/>
  <c r="E24" i="70" s="1"/>
  <c r="J24" i="70" s="1"/>
  <c r="K24" i="70" s="1"/>
  <c r="M24" i="70" s="1"/>
  <c r="D20" i="70"/>
  <c r="V22" i="70"/>
  <c r="V21" i="70"/>
  <c r="V20" i="70"/>
  <c r="D21" i="70"/>
  <c r="G21" i="70"/>
  <c r="G20" i="70"/>
  <c r="G19" i="70"/>
  <c r="G18" i="70"/>
  <c r="G17" i="70"/>
  <c r="G16" i="70"/>
  <c r="G15" i="70"/>
  <c r="G14" i="70"/>
  <c r="G13" i="70"/>
  <c r="G12" i="70"/>
  <c r="G11" i="70"/>
  <c r="G10" i="70"/>
  <c r="G9" i="70"/>
  <c r="G8" i="70"/>
  <c r="G7" i="70"/>
  <c r="E23" i="70" l="1"/>
  <c r="J23" i="70" s="1"/>
  <c r="E22" i="70"/>
  <c r="J22" i="70" s="1"/>
  <c r="E21" i="70"/>
  <c r="J21" i="70" s="1"/>
  <c r="E20" i="70"/>
  <c r="J20" i="70" s="1"/>
  <c r="E19" i="70"/>
  <c r="J19" i="70" s="1"/>
  <c r="E18" i="70"/>
  <c r="J18" i="70" s="1"/>
  <c r="E17" i="70"/>
  <c r="J17" i="70" s="1"/>
  <c r="E16" i="70"/>
  <c r="J16" i="70" s="1"/>
  <c r="E15" i="70"/>
  <c r="J15" i="70" s="1"/>
  <c r="E14" i="70"/>
  <c r="J14" i="70" s="1"/>
  <c r="E13" i="70"/>
  <c r="J13" i="70" s="1"/>
  <c r="E12" i="70"/>
  <c r="J12" i="70" s="1"/>
  <c r="E11" i="70"/>
  <c r="J11" i="70" s="1"/>
  <c r="E10" i="70"/>
  <c r="J10" i="70" s="1"/>
  <c r="E9" i="70"/>
  <c r="J9" i="70" s="1"/>
  <c r="E8" i="70"/>
  <c r="J8" i="70" s="1"/>
  <c r="E7" i="70"/>
  <c r="J7" i="70" s="1"/>
  <c r="E6" i="70"/>
  <c r="J6" i="70" s="1"/>
  <c r="C7" i="70"/>
  <c r="I7" i="70" s="1"/>
  <c r="K7" i="70" s="1"/>
  <c r="M7" i="70" s="1"/>
  <c r="C8" i="70"/>
  <c r="I8" i="70" s="1"/>
  <c r="C9" i="70"/>
  <c r="I9" i="70" s="1"/>
  <c r="C10" i="70"/>
  <c r="I10" i="70" s="1"/>
  <c r="C11" i="70"/>
  <c r="I11" i="70" s="1"/>
  <c r="C12" i="70"/>
  <c r="I12" i="70" s="1"/>
  <c r="C13" i="70"/>
  <c r="I13" i="70" s="1"/>
  <c r="C14" i="70"/>
  <c r="I14" i="70" s="1"/>
  <c r="C15" i="70"/>
  <c r="I15" i="70" s="1"/>
  <c r="C16" i="70"/>
  <c r="I16" i="70" s="1"/>
  <c r="C17" i="70"/>
  <c r="I17" i="70" s="1"/>
  <c r="C18" i="70"/>
  <c r="I18" i="70" s="1"/>
  <c r="C19" i="70"/>
  <c r="I19" i="70" s="1"/>
  <c r="K19" i="70" s="1"/>
  <c r="M19" i="70" s="1"/>
  <c r="C20" i="70"/>
  <c r="I20" i="70" s="1"/>
  <c r="C21" i="70"/>
  <c r="I21" i="70" s="1"/>
  <c r="C22" i="70"/>
  <c r="I22" i="70" s="1"/>
  <c r="C23" i="70"/>
  <c r="I23" i="70" s="1"/>
  <c r="K23" i="70" s="1"/>
  <c r="M23" i="70" s="1"/>
  <c r="C6" i="70"/>
  <c r="K22" i="70" l="1"/>
  <c r="M22" i="70" s="1"/>
  <c r="K21" i="70"/>
  <c r="M21" i="70" s="1"/>
  <c r="K20" i="70"/>
  <c r="M20" i="70" s="1"/>
  <c r="K10" i="70"/>
  <c r="M10" i="70" s="1"/>
  <c r="K8" i="70"/>
  <c r="M8" i="70" s="1"/>
  <c r="K17" i="70"/>
  <c r="M17" i="70" s="1"/>
  <c r="K12" i="70"/>
  <c r="M12" i="70" s="1"/>
  <c r="K15" i="70"/>
  <c r="M15" i="70" s="1"/>
  <c r="K18" i="70"/>
  <c r="M18" i="70" s="1"/>
  <c r="M16" i="70"/>
  <c r="M6" i="70"/>
  <c r="K14" i="70"/>
  <c r="M14" i="70" s="1"/>
  <c r="K9" i="70"/>
  <c r="M9" i="70" s="1"/>
  <c r="K11" i="70"/>
  <c r="M11" i="70" s="1"/>
  <c r="K13" i="70"/>
  <c r="M13" i="70" s="1"/>
  <c r="O6" i="70" l="1"/>
  <c r="O7" i="70" s="1"/>
  <c r="O8" i="70" s="1"/>
  <c r="P8" i="70" s="1"/>
  <c r="F254" i="62" l="1"/>
  <c r="F237" i="62"/>
  <c r="F220" i="62"/>
  <c r="F203" i="62"/>
  <c r="F186" i="62"/>
  <c r="F169" i="62"/>
  <c r="F152" i="62"/>
  <c r="F135" i="62"/>
  <c r="F118" i="62"/>
  <c r="F77" i="62"/>
  <c r="F36" i="62"/>
  <c r="F19" i="62"/>
  <c r="F2" i="62"/>
  <c r="F556" i="62"/>
  <c r="F539" i="62"/>
  <c r="F522" i="62"/>
  <c r="F505" i="62"/>
  <c r="F488" i="62"/>
  <c r="F471" i="62"/>
  <c r="F454" i="62"/>
  <c r="F437" i="62"/>
  <c r="F420" i="62"/>
  <c r="F403" i="62"/>
  <c r="F386" i="62"/>
  <c r="F370" i="62"/>
  <c r="F353" i="62"/>
  <c r="F336" i="62"/>
  <c r="F319" i="62"/>
  <c r="F302" i="62"/>
  <c r="F285" i="62"/>
  <c r="F268" i="62"/>
  <c r="F106" i="62"/>
  <c r="F578" i="62"/>
  <c r="F48" i="62"/>
  <c r="F89" i="62"/>
  <c r="F65" i="62"/>
  <c r="O9" i="70"/>
  <c r="P9" i="70" s="1"/>
  <c r="F579" i="62" l="1"/>
  <c r="F153" i="62"/>
  <c r="F540" i="62"/>
  <c r="F523" i="62"/>
  <c r="F404" i="62"/>
  <c r="F387" i="62"/>
  <c r="F371" i="62"/>
  <c r="F354" i="62"/>
  <c r="F337" i="62"/>
  <c r="F557" i="62"/>
  <c r="F506" i="62"/>
  <c r="F489" i="62"/>
  <c r="F472" i="62"/>
  <c r="F455" i="62"/>
  <c r="F438" i="62"/>
  <c r="F421" i="62"/>
  <c r="F238" i="62"/>
  <c r="F221" i="62"/>
  <c r="F204" i="62"/>
  <c r="F187" i="62"/>
  <c r="F170" i="62"/>
  <c r="F119" i="62"/>
  <c r="F107" i="62"/>
  <c r="F66" i="62"/>
  <c r="F20" i="62"/>
  <c r="F3" i="62"/>
  <c r="F136" i="62"/>
  <c r="F90" i="62"/>
  <c r="F78" i="62"/>
  <c r="F49" i="62"/>
  <c r="F37" i="62"/>
  <c r="F269" i="62"/>
  <c r="F286" i="62"/>
  <c r="F303" i="62"/>
  <c r="F320" i="62"/>
  <c r="F255" i="62"/>
  <c r="O10" i="70"/>
  <c r="P10" i="70" s="1"/>
  <c r="F580" i="62" l="1"/>
  <c r="F239" i="62"/>
  <c r="F222" i="62"/>
  <c r="F205" i="62"/>
  <c r="F188" i="62"/>
  <c r="F171" i="62"/>
  <c r="F120" i="62"/>
  <c r="F108" i="62"/>
  <c r="F67" i="62"/>
  <c r="F21" i="62"/>
  <c r="F4" i="62"/>
  <c r="F541" i="62"/>
  <c r="F507" i="62"/>
  <c r="F473" i="62"/>
  <c r="F439" i="62"/>
  <c r="F405" i="62"/>
  <c r="F372" i="62"/>
  <c r="F137" i="62"/>
  <c r="F50" i="62"/>
  <c r="F338" i="62"/>
  <c r="F270" i="62"/>
  <c r="F91" i="62"/>
  <c r="F287" i="62"/>
  <c r="F558" i="62"/>
  <c r="F524" i="62"/>
  <c r="F490" i="62"/>
  <c r="F456" i="62"/>
  <c r="F422" i="62"/>
  <c r="F388" i="62"/>
  <c r="F355" i="62"/>
  <c r="F321" i="62"/>
  <c r="F256" i="62"/>
  <c r="F154" i="62"/>
  <c r="F79" i="62"/>
  <c r="F304" i="62"/>
  <c r="F38" i="62"/>
  <c r="O11" i="70"/>
  <c r="P11" i="70" s="1"/>
  <c r="F92" i="62" l="1"/>
  <c r="F80" i="62"/>
  <c r="F51" i="62"/>
  <c r="F39" i="62"/>
  <c r="F581" i="62"/>
  <c r="F559" i="62"/>
  <c r="F542" i="62"/>
  <c r="F525" i="62"/>
  <c r="F508" i="62"/>
  <c r="F491" i="62"/>
  <c r="F474" i="62"/>
  <c r="F457" i="62"/>
  <c r="F440" i="62"/>
  <c r="F423" i="62"/>
  <c r="F406" i="62"/>
  <c r="F389" i="62"/>
  <c r="F373" i="62"/>
  <c r="F356" i="62"/>
  <c r="F339" i="62"/>
  <c r="F322" i="62"/>
  <c r="F305" i="62"/>
  <c r="F288" i="62"/>
  <c r="F271" i="62"/>
  <c r="F257" i="62"/>
  <c r="F155" i="62"/>
  <c r="F206" i="62"/>
  <c r="F5" i="62"/>
  <c r="F68" i="62"/>
  <c r="F138" i="62"/>
  <c r="F223" i="62"/>
  <c r="F22" i="62"/>
  <c r="F240" i="62"/>
  <c r="F172" i="62"/>
  <c r="F109" i="62"/>
  <c r="F189" i="62"/>
  <c r="F121" i="62"/>
  <c r="O12" i="70"/>
  <c r="P12" i="70" s="1"/>
  <c r="F93" i="62" l="1"/>
  <c r="F81" i="62"/>
  <c r="F52" i="62"/>
  <c r="F40" i="62"/>
  <c r="F582" i="62"/>
  <c r="F139" i="62"/>
  <c r="F323" i="62"/>
  <c r="F258" i="62"/>
  <c r="F224" i="62"/>
  <c r="F543" i="62"/>
  <c r="F509" i="62"/>
  <c r="F475" i="62"/>
  <c r="F441" i="62"/>
  <c r="F407" i="62"/>
  <c r="F374" i="62"/>
  <c r="F207" i="62"/>
  <c r="F6" i="62"/>
  <c r="F340" i="62"/>
  <c r="F272" i="62"/>
  <c r="F289" i="62"/>
  <c r="F69" i="62"/>
  <c r="F306" i="62"/>
  <c r="F156" i="62"/>
  <c r="F190" i="62"/>
  <c r="F560" i="62"/>
  <c r="F526" i="62"/>
  <c r="F492" i="62"/>
  <c r="F458" i="62"/>
  <c r="F424" i="62"/>
  <c r="F390" i="62"/>
  <c r="F357" i="62"/>
  <c r="F241" i="62"/>
  <c r="F173" i="62"/>
  <c r="F110" i="62"/>
  <c r="F122" i="62"/>
  <c r="F23" i="62"/>
  <c r="O13" i="70"/>
  <c r="P13" i="70" s="1"/>
  <c r="F561" i="62" l="1"/>
  <c r="F544" i="62"/>
  <c r="F527" i="62"/>
  <c r="F510" i="62"/>
  <c r="F493" i="62"/>
  <c r="F476" i="62"/>
  <c r="F459" i="62"/>
  <c r="F442" i="62"/>
  <c r="F425" i="62"/>
  <c r="F408" i="62"/>
  <c r="F391" i="62"/>
  <c r="F375" i="62"/>
  <c r="F358" i="62"/>
  <c r="F341" i="62"/>
  <c r="F324" i="62"/>
  <c r="F307" i="62"/>
  <c r="F290" i="62"/>
  <c r="F273" i="62"/>
  <c r="F259" i="62"/>
  <c r="F94" i="62"/>
  <c r="F82" i="62"/>
  <c r="F53" i="62"/>
  <c r="F41" i="62"/>
  <c r="F583" i="62"/>
  <c r="F242" i="62"/>
  <c r="F225" i="62"/>
  <c r="F208" i="62"/>
  <c r="F191" i="62"/>
  <c r="F174" i="62"/>
  <c r="F123" i="62"/>
  <c r="F111" i="62"/>
  <c r="F70" i="62"/>
  <c r="F24" i="62"/>
  <c r="F7" i="62"/>
  <c r="F140" i="62"/>
  <c r="F157" i="62"/>
  <c r="O14" i="70"/>
  <c r="P14" i="70" s="1"/>
  <c r="F141" i="62" l="1"/>
  <c r="F562" i="62"/>
  <c r="F545" i="62"/>
  <c r="F528" i="62"/>
  <c r="F511" i="62"/>
  <c r="F494" i="62"/>
  <c r="F477" i="62"/>
  <c r="F460" i="62"/>
  <c r="F443" i="62"/>
  <c r="F426" i="62"/>
  <c r="F409" i="62"/>
  <c r="F392" i="62"/>
  <c r="F376" i="62"/>
  <c r="F359" i="62"/>
  <c r="F342" i="62"/>
  <c r="F325" i="62"/>
  <c r="F308" i="62"/>
  <c r="F291" i="62"/>
  <c r="F274" i="62"/>
  <c r="F260" i="62"/>
  <c r="F158" i="62"/>
  <c r="F95" i="62"/>
  <c r="F83" i="62"/>
  <c r="F54" i="62"/>
  <c r="F42" i="62"/>
  <c r="F584" i="62"/>
  <c r="F192" i="62"/>
  <c r="F124" i="62"/>
  <c r="F209" i="62"/>
  <c r="F8" i="62"/>
  <c r="F226" i="62"/>
  <c r="F25" i="62"/>
  <c r="F243" i="62"/>
  <c r="F112" i="62"/>
  <c r="F71" i="62"/>
  <c r="F175" i="62"/>
  <c r="O15" i="70"/>
  <c r="P15" i="70" s="1"/>
  <c r="F244" i="62" l="1"/>
  <c r="F227" i="62"/>
  <c r="F210" i="62"/>
  <c r="F193" i="62"/>
  <c r="F176" i="62"/>
  <c r="F125" i="62"/>
  <c r="F113" i="62"/>
  <c r="F72" i="62"/>
  <c r="F26" i="62"/>
  <c r="F9" i="62"/>
  <c r="F142" i="62"/>
  <c r="F563" i="62"/>
  <c r="F546" i="62"/>
  <c r="F529" i="62"/>
  <c r="F512" i="62"/>
  <c r="F495" i="62"/>
  <c r="F478" i="62"/>
  <c r="F461" i="62"/>
  <c r="F444" i="62"/>
  <c r="F427" i="62"/>
  <c r="F410" i="62"/>
  <c r="F393" i="62"/>
  <c r="F377" i="62"/>
  <c r="F360" i="62"/>
  <c r="F343" i="62"/>
  <c r="F326" i="62"/>
  <c r="F309" i="62"/>
  <c r="F292" i="62"/>
  <c r="F275" i="62"/>
  <c r="F261" i="62"/>
  <c r="F159" i="62"/>
  <c r="F585" i="62"/>
  <c r="F84" i="62"/>
  <c r="F55" i="62"/>
  <c r="F96" i="62"/>
  <c r="F43" i="62"/>
  <c r="O16" i="70"/>
  <c r="P16" i="70" s="1"/>
  <c r="F245" i="62" l="1"/>
  <c r="F228" i="62"/>
  <c r="F211" i="62"/>
  <c r="F194" i="62"/>
  <c r="F177" i="62"/>
  <c r="F160" i="62"/>
  <c r="F126" i="62"/>
  <c r="F114" i="62"/>
  <c r="F73" i="62"/>
  <c r="F27" i="62"/>
  <c r="F10" i="62"/>
  <c r="F143" i="62"/>
  <c r="F564" i="62"/>
  <c r="F547" i="62"/>
  <c r="F530" i="62"/>
  <c r="F513" i="62"/>
  <c r="F496" i="62"/>
  <c r="F479" i="62"/>
  <c r="F462" i="62"/>
  <c r="F445" i="62"/>
  <c r="F428" i="62"/>
  <c r="F411" i="62"/>
  <c r="F394" i="62"/>
  <c r="F378" i="62"/>
  <c r="F361" i="62"/>
  <c r="F344" i="62"/>
  <c r="F327" i="62"/>
  <c r="F310" i="62"/>
  <c r="F293" i="62"/>
  <c r="F276" i="62"/>
  <c r="F262" i="62"/>
  <c r="F44" i="62"/>
  <c r="F586" i="62"/>
  <c r="F85" i="62"/>
  <c r="F97" i="62"/>
  <c r="F56" i="62"/>
  <c r="O17" i="70"/>
  <c r="P17" i="70" s="1"/>
  <c r="F587" i="62" l="1"/>
  <c r="F161" i="62"/>
  <c r="F514" i="62"/>
  <c r="F480" i="62"/>
  <c r="F463" i="62"/>
  <c r="F446" i="62"/>
  <c r="F429" i="62"/>
  <c r="F565" i="62"/>
  <c r="F548" i="62"/>
  <c r="F531" i="62"/>
  <c r="F497" i="62"/>
  <c r="F412" i="62"/>
  <c r="F395" i="62"/>
  <c r="F379" i="62"/>
  <c r="F246" i="62"/>
  <c r="F229" i="62"/>
  <c r="F212" i="62"/>
  <c r="F195" i="62"/>
  <c r="F178" i="62"/>
  <c r="F127" i="62"/>
  <c r="F115" i="62"/>
  <c r="F74" i="62"/>
  <c r="F28" i="62"/>
  <c r="F11" i="62"/>
  <c r="F144" i="62"/>
  <c r="F98" i="62"/>
  <c r="F86" i="62"/>
  <c r="F57" i="62"/>
  <c r="F45" i="62"/>
  <c r="F328" i="62"/>
  <c r="F263" i="62"/>
  <c r="F277" i="62"/>
  <c r="F345" i="62"/>
  <c r="F362" i="62"/>
  <c r="F294" i="62"/>
  <c r="F311" i="62"/>
  <c r="O18" i="70"/>
  <c r="P18" i="70" s="1"/>
  <c r="F588" i="62" l="1"/>
  <c r="F247" i="62"/>
  <c r="F230" i="62"/>
  <c r="F213" i="62"/>
  <c r="F196" i="62"/>
  <c r="F179" i="62"/>
  <c r="F128" i="62"/>
  <c r="F116" i="62"/>
  <c r="F75" i="62"/>
  <c r="F29" i="62"/>
  <c r="F12" i="62"/>
  <c r="F312" i="62"/>
  <c r="F145" i="62"/>
  <c r="F46" i="62"/>
  <c r="F549" i="62"/>
  <c r="F515" i="62"/>
  <c r="F481" i="62"/>
  <c r="F447" i="62"/>
  <c r="F413" i="62"/>
  <c r="F380" i="62"/>
  <c r="F329" i="62"/>
  <c r="F264" i="62"/>
  <c r="F87" i="62"/>
  <c r="F58" i="62"/>
  <c r="F346" i="62"/>
  <c r="F278" i="62"/>
  <c r="F162" i="62"/>
  <c r="F99" i="62"/>
  <c r="F566" i="62"/>
  <c r="F498" i="62"/>
  <c r="F464" i="62"/>
  <c r="F295" i="62"/>
  <c r="F532" i="62"/>
  <c r="F430" i="62"/>
  <c r="F396" i="62"/>
  <c r="F363" i="62"/>
  <c r="O19" i="70"/>
  <c r="P19" i="70" s="1"/>
  <c r="O20" i="70" l="1"/>
  <c r="P20" i="70" s="1"/>
  <c r="F101" i="62" s="1"/>
  <c r="F590" i="62"/>
  <c r="F365" i="62"/>
  <c r="F249" i="62"/>
  <c r="F181" i="62"/>
  <c r="F130" i="62"/>
  <c r="F517" i="62"/>
  <c r="F483" i="62"/>
  <c r="F449" i="62"/>
  <c r="F415" i="62"/>
  <c r="F266" i="62"/>
  <c r="F215" i="62"/>
  <c r="F14" i="62"/>
  <c r="F31" i="62"/>
  <c r="F568" i="62"/>
  <c r="F297" i="62"/>
  <c r="F348" i="62"/>
  <c r="F280" i="62"/>
  <c r="F232" i="62"/>
  <c r="F534" i="62"/>
  <c r="F500" i="62"/>
  <c r="F398" i="62"/>
  <c r="F100" i="62"/>
  <c r="F88" i="62"/>
  <c r="F59" i="62"/>
  <c r="F47" i="62"/>
  <c r="F589" i="62"/>
  <c r="F567" i="62"/>
  <c r="F550" i="62"/>
  <c r="F533" i="62"/>
  <c r="F516" i="62"/>
  <c r="F499" i="62"/>
  <c r="F482" i="62"/>
  <c r="F465" i="62"/>
  <c r="F448" i="62"/>
  <c r="F431" i="62"/>
  <c r="F414" i="62"/>
  <c r="F397" i="62"/>
  <c r="F381" i="62"/>
  <c r="F364" i="62"/>
  <c r="F347" i="62"/>
  <c r="F330" i="62"/>
  <c r="F313" i="62"/>
  <c r="F296" i="62"/>
  <c r="F279" i="62"/>
  <c r="F265" i="62"/>
  <c r="F163" i="62"/>
  <c r="F197" i="62"/>
  <c r="F129" i="62"/>
  <c r="F214" i="62"/>
  <c r="F146" i="62"/>
  <c r="F76" i="62"/>
  <c r="F117" i="62"/>
  <c r="F13" i="62"/>
  <c r="F231" i="62"/>
  <c r="F30" i="62"/>
  <c r="F248" i="62"/>
  <c r="F180" i="62"/>
  <c r="O21" i="70"/>
  <c r="P21" i="70" s="1"/>
  <c r="F147" i="62" l="1"/>
  <c r="F164" i="62"/>
  <c r="F551" i="62"/>
  <c r="F573" i="62"/>
  <c r="F432" i="62"/>
  <c r="F331" i="62"/>
  <c r="F198" i="62"/>
  <c r="F60" i="62"/>
  <c r="F466" i="62"/>
  <c r="F382" i="62"/>
  <c r="F314" i="62"/>
  <c r="F574" i="62"/>
  <c r="F569" i="62"/>
  <c r="F552" i="62"/>
  <c r="F535" i="62"/>
  <c r="F518" i="62"/>
  <c r="F501" i="62"/>
  <c r="F484" i="62"/>
  <c r="F467" i="62"/>
  <c r="F450" i="62"/>
  <c r="F433" i="62"/>
  <c r="F416" i="62"/>
  <c r="F399" i="62"/>
  <c r="F383" i="62"/>
  <c r="F366" i="62"/>
  <c r="F349" i="62"/>
  <c r="F332" i="62"/>
  <c r="F315" i="62"/>
  <c r="F298" i="62"/>
  <c r="F281" i="62"/>
  <c r="F267" i="62"/>
  <c r="F591" i="62"/>
  <c r="F102" i="62"/>
  <c r="F61" i="62"/>
  <c r="F250" i="62"/>
  <c r="F233" i="62"/>
  <c r="F216" i="62"/>
  <c r="F199" i="62"/>
  <c r="F182" i="62"/>
  <c r="F131" i="62"/>
  <c r="F32" i="62"/>
  <c r="F15" i="62"/>
  <c r="F165" i="62"/>
  <c r="F148" i="62"/>
  <c r="O22" i="70"/>
  <c r="O23" i="70" s="1"/>
  <c r="P23" i="70" l="1"/>
  <c r="O24" i="70"/>
  <c r="P22" i="70"/>
  <c r="P24" i="70" l="1"/>
  <c r="O25" i="70"/>
  <c r="F555" i="62"/>
  <c r="F134" i="62"/>
  <c r="F538" i="62"/>
  <c r="F594" i="62"/>
  <c r="F436" i="62"/>
  <c r="F318" i="62"/>
  <c r="F202" i="62"/>
  <c r="F577" i="62"/>
  <c r="F419" i="62"/>
  <c r="F301" i="62"/>
  <c r="F219" i="62"/>
  <c r="F470" i="62"/>
  <c r="F402" i="62"/>
  <c r="F35" i="62"/>
  <c r="F369" i="62"/>
  <c r="F18" i="62"/>
  <c r="F572" i="62"/>
  <c r="F352" i="62"/>
  <c r="F284" i="62"/>
  <c r="F168" i="62"/>
  <c r="F521" i="62"/>
  <c r="F453" i="62"/>
  <c r="F253" i="62"/>
  <c r="F151" i="62"/>
  <c r="F504" i="62"/>
  <c r="F236" i="62"/>
  <c r="F105" i="62"/>
  <c r="F487" i="62"/>
  <c r="F335" i="62"/>
  <c r="F185" i="62"/>
  <c r="F64" i="62"/>
  <c r="F252" i="62"/>
  <c r="F235" i="62"/>
  <c r="F218" i="62"/>
  <c r="F201" i="62"/>
  <c r="F184" i="62"/>
  <c r="F133" i="62"/>
  <c r="F34" i="62"/>
  <c r="F17" i="62"/>
  <c r="F576" i="62"/>
  <c r="F571" i="62"/>
  <c r="F554" i="62"/>
  <c r="F537" i="62"/>
  <c r="F520" i="62"/>
  <c r="F503" i="62"/>
  <c r="F486" i="62"/>
  <c r="F469" i="62"/>
  <c r="F452" i="62"/>
  <c r="F435" i="62"/>
  <c r="F418" i="62"/>
  <c r="F401" i="62"/>
  <c r="F385" i="62"/>
  <c r="F368" i="62"/>
  <c r="F351" i="62"/>
  <c r="F334" i="62"/>
  <c r="F317" i="62"/>
  <c r="F300" i="62"/>
  <c r="F283" i="62"/>
  <c r="F167" i="62"/>
  <c r="F150" i="62"/>
  <c r="F593" i="62"/>
  <c r="F63" i="62"/>
  <c r="F104" i="62"/>
  <c r="F149" i="62"/>
  <c r="F575" i="62"/>
  <c r="F570" i="62"/>
  <c r="F553" i="62"/>
  <c r="F536" i="62"/>
  <c r="F519" i="62"/>
  <c r="F502" i="62"/>
  <c r="F485" i="62"/>
  <c r="F468" i="62"/>
  <c r="F451" i="62"/>
  <c r="F434" i="62"/>
  <c r="F417" i="62"/>
  <c r="F400" i="62"/>
  <c r="F384" i="62"/>
  <c r="F367" i="62"/>
  <c r="F350" i="62"/>
  <c r="F333" i="62"/>
  <c r="F316" i="62"/>
  <c r="F299" i="62"/>
  <c r="F282" i="62"/>
  <c r="F166" i="62"/>
  <c r="F103" i="62"/>
  <c r="F62" i="62"/>
  <c r="F251" i="62"/>
  <c r="F183" i="62"/>
  <c r="F592" i="62"/>
  <c r="F200" i="62"/>
  <c r="F132" i="62"/>
  <c r="F217" i="62"/>
  <c r="F16" i="62"/>
  <c r="F234" i="62"/>
  <c r="F33" i="62"/>
  <c r="J333" i="62"/>
  <c r="S4" i="69"/>
  <c r="S5" i="69"/>
  <c r="S6" i="69"/>
  <c r="S7" i="69"/>
  <c r="S8" i="69"/>
  <c r="S9" i="69"/>
  <c r="S10" i="69"/>
  <c r="S11" i="69"/>
  <c r="J452" i="62" s="1"/>
  <c r="S12" i="69"/>
  <c r="S13" i="69"/>
  <c r="S14" i="69"/>
  <c r="S15" i="69"/>
  <c r="S16" i="69"/>
  <c r="S17" i="69"/>
  <c r="S18" i="69"/>
  <c r="S19" i="69"/>
  <c r="J334" i="62" s="1"/>
  <c r="S20" i="69"/>
  <c r="J167" i="62" s="1"/>
  <c r="S21" i="69"/>
  <c r="S22" i="69"/>
  <c r="S23" i="69"/>
  <c r="J469" i="62" s="1"/>
  <c r="S24" i="69"/>
  <c r="S25" i="69"/>
  <c r="S26" i="69"/>
  <c r="S27" i="69"/>
  <c r="S28" i="69"/>
  <c r="S29" i="69"/>
  <c r="S30" i="69"/>
  <c r="S31" i="69"/>
  <c r="S32" i="69"/>
  <c r="S33" i="69"/>
  <c r="S34" i="69"/>
  <c r="S35" i="69"/>
  <c r="S36" i="69"/>
  <c r="S37" i="69"/>
  <c r="S38" i="69"/>
  <c r="S39" i="69"/>
  <c r="S40" i="69"/>
  <c r="S41" i="69"/>
  <c r="S42" i="69"/>
  <c r="S43" i="69"/>
  <c r="S44" i="69"/>
  <c r="S45" i="69"/>
  <c r="S46" i="69"/>
  <c r="J435" i="62" s="1"/>
  <c r="S47" i="69"/>
  <c r="S48" i="69"/>
  <c r="J283" i="62" s="1"/>
  <c r="S49" i="69"/>
  <c r="S50" i="69"/>
  <c r="S51" i="69"/>
  <c r="S52" i="69"/>
  <c r="S53" i="69"/>
  <c r="S54" i="69"/>
  <c r="S55" i="69"/>
  <c r="S56" i="69"/>
  <c r="S57" i="69"/>
  <c r="S58" i="69"/>
  <c r="S59" i="69"/>
  <c r="S60" i="69"/>
  <c r="S61" i="69"/>
  <c r="S62" i="69"/>
  <c r="S63" i="69"/>
  <c r="S64" i="69"/>
  <c r="S65" i="69"/>
  <c r="S66" i="69"/>
  <c r="S67" i="69"/>
  <c r="S68" i="69"/>
  <c r="J34" i="62" s="1"/>
  <c r="S69" i="69"/>
  <c r="S70" i="69"/>
  <c r="S71" i="69"/>
  <c r="S72" i="69"/>
  <c r="S73" i="69"/>
  <c r="S74" i="69"/>
  <c r="S75" i="69"/>
  <c r="S3" i="69"/>
  <c r="J576" i="62" s="1"/>
  <c r="AC4" i="69"/>
  <c r="AC5" i="69"/>
  <c r="AC6" i="69"/>
  <c r="AC7" i="69"/>
  <c r="AC8" i="69"/>
  <c r="AC9" i="69"/>
  <c r="AC10" i="69"/>
  <c r="AC11" i="69"/>
  <c r="AC12" i="69"/>
  <c r="AC13" i="69"/>
  <c r="AC14" i="69"/>
  <c r="AC15" i="69"/>
  <c r="AC16" i="69"/>
  <c r="AC17" i="69"/>
  <c r="AC18" i="69"/>
  <c r="AC19" i="69"/>
  <c r="AC20" i="69"/>
  <c r="AC21" i="69"/>
  <c r="AC22" i="69"/>
  <c r="AC23" i="69"/>
  <c r="AC24" i="69"/>
  <c r="AC25" i="69"/>
  <c r="AC26" i="69"/>
  <c r="AC27" i="69"/>
  <c r="AC28" i="69"/>
  <c r="AC29" i="69"/>
  <c r="AC30" i="69"/>
  <c r="AC31" i="69"/>
  <c r="AC32" i="69"/>
  <c r="AC33" i="69"/>
  <c r="AC34" i="69"/>
  <c r="AC35" i="69"/>
  <c r="AC36" i="69"/>
  <c r="AC37" i="69"/>
  <c r="AC38" i="69"/>
  <c r="AC39" i="69"/>
  <c r="AC40" i="69"/>
  <c r="AC41" i="69"/>
  <c r="AC42" i="69"/>
  <c r="AC43" i="69"/>
  <c r="AC44" i="69"/>
  <c r="AC45" i="69"/>
  <c r="AC46" i="69"/>
  <c r="AC47" i="69"/>
  <c r="AC48" i="69"/>
  <c r="AC49" i="69"/>
  <c r="AC50" i="69"/>
  <c r="AC51" i="69"/>
  <c r="AC52" i="69"/>
  <c r="AC53" i="69"/>
  <c r="AC54" i="69"/>
  <c r="AC55" i="69"/>
  <c r="AC56" i="69"/>
  <c r="AC57" i="69"/>
  <c r="AC58" i="69"/>
  <c r="AC59" i="69"/>
  <c r="AC60" i="69"/>
  <c r="AC61" i="69"/>
  <c r="AC62" i="69"/>
  <c r="AC63" i="69"/>
  <c r="AC64" i="69"/>
  <c r="AC65" i="69"/>
  <c r="AC66" i="69"/>
  <c r="AC67" i="69"/>
  <c r="AC68" i="69"/>
  <c r="AC69" i="69"/>
  <c r="AC70" i="69"/>
  <c r="AC71" i="69"/>
  <c r="AC72" i="69"/>
  <c r="AC73" i="69"/>
  <c r="AC74" i="69"/>
  <c r="AC75" i="69"/>
  <c r="AC3" i="69"/>
  <c r="T4" i="69"/>
  <c r="T5" i="69"/>
  <c r="T6" i="69"/>
  <c r="T7" i="69"/>
  <c r="T8" i="69"/>
  <c r="T9" i="69"/>
  <c r="T10" i="69"/>
  <c r="T11" i="69"/>
  <c r="K452" i="62" s="1"/>
  <c r="T12" i="69"/>
  <c r="T13" i="69"/>
  <c r="T14" i="69"/>
  <c r="T15" i="69"/>
  <c r="T16" i="69"/>
  <c r="T17" i="69"/>
  <c r="T18" i="69"/>
  <c r="T19" i="69"/>
  <c r="K334" i="62" s="1"/>
  <c r="T20" i="69"/>
  <c r="K167" i="62" s="1"/>
  <c r="T21" i="69"/>
  <c r="T22" i="69"/>
  <c r="T23" i="69"/>
  <c r="K469" i="62" s="1"/>
  <c r="T24" i="69"/>
  <c r="T25" i="69"/>
  <c r="T26" i="69"/>
  <c r="T27" i="69"/>
  <c r="T28" i="69"/>
  <c r="T29" i="69"/>
  <c r="T30" i="69"/>
  <c r="T31" i="69"/>
  <c r="T32" i="69"/>
  <c r="T33" i="69"/>
  <c r="T34" i="69"/>
  <c r="T35" i="69"/>
  <c r="T36" i="69"/>
  <c r="T37" i="69"/>
  <c r="T38" i="69"/>
  <c r="T39" i="69"/>
  <c r="T40" i="69"/>
  <c r="T41" i="69"/>
  <c r="T42" i="69"/>
  <c r="T43" i="69"/>
  <c r="T44" i="69"/>
  <c r="T45" i="69"/>
  <c r="T46" i="69"/>
  <c r="K435" i="62" s="1"/>
  <c r="T47" i="69"/>
  <c r="T48" i="69"/>
  <c r="K283" i="62" s="1"/>
  <c r="T49" i="69"/>
  <c r="T50" i="69"/>
  <c r="T51" i="69"/>
  <c r="T52" i="69"/>
  <c r="T53" i="69"/>
  <c r="T54" i="69"/>
  <c r="T55" i="69"/>
  <c r="T56" i="69"/>
  <c r="T57" i="69"/>
  <c r="T58" i="69"/>
  <c r="T59" i="69"/>
  <c r="T60" i="69"/>
  <c r="T61" i="69"/>
  <c r="T62" i="69"/>
  <c r="T63" i="69"/>
  <c r="T64" i="69"/>
  <c r="T65" i="69"/>
  <c r="T66" i="69"/>
  <c r="T67" i="69"/>
  <c r="T68" i="69"/>
  <c r="K34" i="62" s="1"/>
  <c r="T69" i="69"/>
  <c r="T70" i="69"/>
  <c r="T71" i="69"/>
  <c r="T72" i="69"/>
  <c r="T73" i="69"/>
  <c r="T74" i="69"/>
  <c r="T75" i="69"/>
  <c r="T3" i="69"/>
  <c r="K576" i="62" s="1"/>
  <c r="AD3" i="69"/>
  <c r="AD4" i="69"/>
  <c r="AD5" i="69"/>
  <c r="AD6" i="69"/>
  <c r="AD7" i="69"/>
  <c r="AD8" i="69"/>
  <c r="AD9" i="69"/>
  <c r="AD10" i="69"/>
  <c r="AD11" i="69"/>
  <c r="AD12" i="69"/>
  <c r="AD13" i="69"/>
  <c r="AD14" i="69"/>
  <c r="AD15" i="69"/>
  <c r="AD16" i="69"/>
  <c r="AD17" i="69"/>
  <c r="AD18" i="69"/>
  <c r="AD19" i="69"/>
  <c r="AD20" i="69"/>
  <c r="AD21" i="69"/>
  <c r="AD22" i="69"/>
  <c r="AD23" i="69"/>
  <c r="AD24" i="69"/>
  <c r="AD25" i="69"/>
  <c r="AD26" i="69"/>
  <c r="AD27" i="69"/>
  <c r="AD28" i="69"/>
  <c r="AD29" i="69"/>
  <c r="AD30" i="69"/>
  <c r="AD31" i="69"/>
  <c r="AD32" i="69"/>
  <c r="AD33" i="69"/>
  <c r="AD34" i="69"/>
  <c r="AD35" i="69"/>
  <c r="AD36" i="69"/>
  <c r="AD37" i="69"/>
  <c r="AD38" i="69"/>
  <c r="AD39" i="69"/>
  <c r="AD40" i="69"/>
  <c r="AD41" i="69"/>
  <c r="AD42" i="69"/>
  <c r="AD43" i="69"/>
  <c r="AD44" i="69"/>
  <c r="AD45" i="69"/>
  <c r="AD46" i="69"/>
  <c r="AD47" i="69"/>
  <c r="AD48" i="69"/>
  <c r="AD49" i="69"/>
  <c r="AD50" i="69"/>
  <c r="AD51" i="69"/>
  <c r="AD52" i="69"/>
  <c r="AD53" i="69"/>
  <c r="AD54" i="69"/>
  <c r="AD55" i="69"/>
  <c r="AD56" i="69"/>
  <c r="AD57" i="69"/>
  <c r="AD58" i="69"/>
  <c r="AD59" i="69"/>
  <c r="AD60" i="69"/>
  <c r="AD61" i="69"/>
  <c r="AD62" i="69"/>
  <c r="AD63" i="69"/>
  <c r="AD64" i="69"/>
  <c r="AD65" i="69"/>
  <c r="AD66" i="69"/>
  <c r="AD67" i="69"/>
  <c r="AD68" i="69"/>
  <c r="AD69" i="69"/>
  <c r="AD70" i="69"/>
  <c r="AD71" i="69"/>
  <c r="AD72" i="69"/>
  <c r="AD73" i="69"/>
  <c r="AD74" i="69"/>
  <c r="AD75" i="69"/>
  <c r="G578" i="62"/>
  <c r="H578" i="62"/>
  <c r="I578" i="62"/>
  <c r="J578" i="62"/>
  <c r="K578" i="62"/>
  <c r="L578" i="62"/>
  <c r="G579" i="62"/>
  <c r="H579" i="62"/>
  <c r="I579" i="62"/>
  <c r="J579" i="62"/>
  <c r="K579" i="62"/>
  <c r="L579" i="62"/>
  <c r="G580" i="62"/>
  <c r="H580" i="62"/>
  <c r="I580" i="62"/>
  <c r="J580" i="62"/>
  <c r="K580" i="62"/>
  <c r="L580" i="62"/>
  <c r="G581" i="62"/>
  <c r="H581" i="62"/>
  <c r="I581" i="62"/>
  <c r="J581" i="62"/>
  <c r="K581" i="62"/>
  <c r="L581" i="62"/>
  <c r="G582" i="62"/>
  <c r="H582" i="62"/>
  <c r="I582" i="62"/>
  <c r="J582" i="62"/>
  <c r="K582" i="62"/>
  <c r="L582" i="62"/>
  <c r="G583" i="62"/>
  <c r="H583" i="62"/>
  <c r="I583" i="62"/>
  <c r="J583" i="62"/>
  <c r="K583" i="62"/>
  <c r="L583" i="62"/>
  <c r="G584" i="62"/>
  <c r="H584" i="62"/>
  <c r="I584" i="62"/>
  <c r="J584" i="62"/>
  <c r="K584" i="62"/>
  <c r="L584" i="62"/>
  <c r="G585" i="62"/>
  <c r="H585" i="62"/>
  <c r="I585" i="62"/>
  <c r="J585" i="62"/>
  <c r="K585" i="62"/>
  <c r="L585" i="62"/>
  <c r="G586" i="62"/>
  <c r="H586" i="62"/>
  <c r="I586" i="62"/>
  <c r="J586" i="62"/>
  <c r="K586" i="62"/>
  <c r="L586" i="62"/>
  <c r="G587" i="62"/>
  <c r="H587" i="62"/>
  <c r="I587" i="62"/>
  <c r="J587" i="62"/>
  <c r="K587" i="62"/>
  <c r="L587" i="62"/>
  <c r="G588" i="62"/>
  <c r="H588" i="62"/>
  <c r="I588" i="62"/>
  <c r="J588" i="62"/>
  <c r="K588" i="62"/>
  <c r="L588" i="62"/>
  <c r="G589" i="62"/>
  <c r="H589" i="62"/>
  <c r="I589" i="62"/>
  <c r="J589" i="62"/>
  <c r="K589" i="62"/>
  <c r="L589" i="62"/>
  <c r="G590" i="62"/>
  <c r="H590" i="62"/>
  <c r="I590" i="62"/>
  <c r="J590" i="62"/>
  <c r="K590" i="62"/>
  <c r="L590" i="62"/>
  <c r="G591" i="62"/>
  <c r="H591" i="62"/>
  <c r="I591" i="62"/>
  <c r="J591" i="62"/>
  <c r="K591" i="62"/>
  <c r="L591" i="62"/>
  <c r="G592" i="62"/>
  <c r="H592" i="62"/>
  <c r="I592" i="62"/>
  <c r="J592" i="62"/>
  <c r="K592" i="62"/>
  <c r="L592" i="62"/>
  <c r="E579" i="62"/>
  <c r="E580" i="62"/>
  <c r="E581" i="62"/>
  <c r="E582" i="62"/>
  <c r="E583" i="62"/>
  <c r="E584" i="62"/>
  <c r="E585" i="62"/>
  <c r="E586" i="62"/>
  <c r="E587" i="62"/>
  <c r="E588" i="62"/>
  <c r="E589" i="62"/>
  <c r="E590" i="62"/>
  <c r="E591" i="62"/>
  <c r="E592" i="62"/>
  <c r="E578" i="62"/>
  <c r="G573" i="62"/>
  <c r="H573" i="62"/>
  <c r="I573" i="62"/>
  <c r="J573" i="62"/>
  <c r="K573" i="62"/>
  <c r="L573" i="62"/>
  <c r="G574" i="62"/>
  <c r="H574" i="62"/>
  <c r="I574" i="62"/>
  <c r="J574" i="62"/>
  <c r="K574" i="62"/>
  <c r="L574" i="62"/>
  <c r="G575" i="62"/>
  <c r="H575" i="62"/>
  <c r="I575" i="62"/>
  <c r="J575" i="62"/>
  <c r="K575" i="62"/>
  <c r="L575" i="62"/>
  <c r="E574" i="62"/>
  <c r="E575" i="62"/>
  <c r="E573" i="62"/>
  <c r="G556" i="62"/>
  <c r="H556" i="62"/>
  <c r="I556" i="62"/>
  <c r="J556" i="62"/>
  <c r="K556" i="62"/>
  <c r="L556" i="62"/>
  <c r="G557" i="62"/>
  <c r="H557" i="62"/>
  <c r="I557" i="62"/>
  <c r="J557" i="62"/>
  <c r="K557" i="62"/>
  <c r="L557" i="62"/>
  <c r="G558" i="62"/>
  <c r="H558" i="62"/>
  <c r="I558" i="62"/>
  <c r="J558" i="62"/>
  <c r="K558" i="62"/>
  <c r="L558" i="62"/>
  <c r="G559" i="62"/>
  <c r="H559" i="62"/>
  <c r="I559" i="62"/>
  <c r="J559" i="62"/>
  <c r="K559" i="62"/>
  <c r="L559" i="62"/>
  <c r="G560" i="62"/>
  <c r="H560" i="62"/>
  <c r="I560" i="62"/>
  <c r="J560" i="62"/>
  <c r="K560" i="62"/>
  <c r="L560" i="62"/>
  <c r="G561" i="62"/>
  <c r="H561" i="62"/>
  <c r="I561" i="62"/>
  <c r="J561" i="62"/>
  <c r="K561" i="62"/>
  <c r="L561" i="62"/>
  <c r="G562" i="62"/>
  <c r="H562" i="62"/>
  <c r="I562" i="62"/>
  <c r="J562" i="62"/>
  <c r="K562" i="62"/>
  <c r="L562" i="62"/>
  <c r="G563" i="62"/>
  <c r="H563" i="62"/>
  <c r="I563" i="62"/>
  <c r="J563" i="62"/>
  <c r="K563" i="62"/>
  <c r="L563" i="62"/>
  <c r="G564" i="62"/>
  <c r="H564" i="62"/>
  <c r="I564" i="62"/>
  <c r="J564" i="62"/>
  <c r="K564" i="62"/>
  <c r="L564" i="62"/>
  <c r="G565" i="62"/>
  <c r="H565" i="62"/>
  <c r="I565" i="62"/>
  <c r="J565" i="62"/>
  <c r="K565" i="62"/>
  <c r="L565" i="62"/>
  <c r="G566" i="62"/>
  <c r="H566" i="62"/>
  <c r="I566" i="62"/>
  <c r="J566" i="62"/>
  <c r="K566" i="62"/>
  <c r="L566" i="62"/>
  <c r="G567" i="62"/>
  <c r="H567" i="62"/>
  <c r="I567" i="62"/>
  <c r="J567" i="62"/>
  <c r="K567" i="62"/>
  <c r="L567" i="62"/>
  <c r="G568" i="62"/>
  <c r="H568" i="62"/>
  <c r="I568" i="62"/>
  <c r="J568" i="62"/>
  <c r="K568" i="62"/>
  <c r="L568" i="62"/>
  <c r="G569" i="62"/>
  <c r="H569" i="62"/>
  <c r="I569" i="62"/>
  <c r="J569" i="62"/>
  <c r="K569" i="62"/>
  <c r="L569" i="62"/>
  <c r="G570" i="62"/>
  <c r="H570" i="62"/>
  <c r="I570" i="62"/>
  <c r="J570" i="62"/>
  <c r="K570" i="62"/>
  <c r="L570" i="62"/>
  <c r="E557" i="62"/>
  <c r="E558" i="62"/>
  <c r="E559" i="62"/>
  <c r="E560" i="62"/>
  <c r="E561" i="62"/>
  <c r="E562" i="62"/>
  <c r="E563" i="62"/>
  <c r="E564" i="62"/>
  <c r="E565" i="62"/>
  <c r="E566" i="62"/>
  <c r="E567" i="62"/>
  <c r="E568" i="62"/>
  <c r="E569" i="62"/>
  <c r="E570" i="62"/>
  <c r="E556" i="62"/>
  <c r="G539" i="62"/>
  <c r="H539" i="62"/>
  <c r="I539" i="62"/>
  <c r="J539" i="62"/>
  <c r="K539" i="62"/>
  <c r="L539" i="62"/>
  <c r="G540" i="62"/>
  <c r="H540" i="62"/>
  <c r="I540" i="62"/>
  <c r="J540" i="62"/>
  <c r="K540" i="62"/>
  <c r="L540" i="62"/>
  <c r="G541" i="62"/>
  <c r="H541" i="62"/>
  <c r="I541" i="62"/>
  <c r="J541" i="62"/>
  <c r="K541" i="62"/>
  <c r="L541" i="62"/>
  <c r="G542" i="62"/>
  <c r="H542" i="62"/>
  <c r="I542" i="62"/>
  <c r="J542" i="62"/>
  <c r="K542" i="62"/>
  <c r="L542" i="62"/>
  <c r="G543" i="62"/>
  <c r="H543" i="62"/>
  <c r="I543" i="62"/>
  <c r="J543" i="62"/>
  <c r="K543" i="62"/>
  <c r="L543" i="62"/>
  <c r="G544" i="62"/>
  <c r="H544" i="62"/>
  <c r="I544" i="62"/>
  <c r="J544" i="62"/>
  <c r="K544" i="62"/>
  <c r="L544" i="62"/>
  <c r="G545" i="62"/>
  <c r="H545" i="62"/>
  <c r="I545" i="62"/>
  <c r="J545" i="62"/>
  <c r="K545" i="62"/>
  <c r="L545" i="62"/>
  <c r="G546" i="62"/>
  <c r="H546" i="62"/>
  <c r="I546" i="62"/>
  <c r="J546" i="62"/>
  <c r="K546" i="62"/>
  <c r="L546" i="62"/>
  <c r="G547" i="62"/>
  <c r="H547" i="62"/>
  <c r="I547" i="62"/>
  <c r="J547" i="62"/>
  <c r="K547" i="62"/>
  <c r="L547" i="62"/>
  <c r="G548" i="62"/>
  <c r="H548" i="62"/>
  <c r="I548" i="62"/>
  <c r="J548" i="62"/>
  <c r="K548" i="62"/>
  <c r="L548" i="62"/>
  <c r="G549" i="62"/>
  <c r="H549" i="62"/>
  <c r="I549" i="62"/>
  <c r="J549" i="62"/>
  <c r="K549" i="62"/>
  <c r="L549" i="62"/>
  <c r="G550" i="62"/>
  <c r="H550" i="62"/>
  <c r="I550" i="62"/>
  <c r="J550" i="62"/>
  <c r="K550" i="62"/>
  <c r="L550" i="62"/>
  <c r="G551" i="62"/>
  <c r="H551" i="62"/>
  <c r="I551" i="62"/>
  <c r="J551" i="62"/>
  <c r="K551" i="62"/>
  <c r="L551" i="62"/>
  <c r="G552" i="62"/>
  <c r="H552" i="62"/>
  <c r="I552" i="62"/>
  <c r="J552" i="62"/>
  <c r="K552" i="62"/>
  <c r="L552" i="62"/>
  <c r="G553" i="62"/>
  <c r="H553" i="62"/>
  <c r="I553" i="62"/>
  <c r="J553" i="62"/>
  <c r="K553" i="62"/>
  <c r="L553" i="62"/>
  <c r="E540" i="62"/>
  <c r="E541" i="62"/>
  <c r="E542" i="62"/>
  <c r="E543" i="62"/>
  <c r="E544" i="62"/>
  <c r="E545" i="62"/>
  <c r="E546" i="62"/>
  <c r="E547" i="62"/>
  <c r="E548" i="62"/>
  <c r="E549" i="62"/>
  <c r="E550" i="62"/>
  <c r="E551" i="62"/>
  <c r="E552" i="62"/>
  <c r="E553" i="62"/>
  <c r="E539" i="62"/>
  <c r="G522" i="62"/>
  <c r="H522" i="62"/>
  <c r="I522" i="62"/>
  <c r="J522" i="62"/>
  <c r="K522" i="62"/>
  <c r="L522" i="62"/>
  <c r="G523" i="62"/>
  <c r="H523" i="62"/>
  <c r="I523" i="62"/>
  <c r="J523" i="62"/>
  <c r="K523" i="62"/>
  <c r="L523" i="62"/>
  <c r="G524" i="62"/>
  <c r="H524" i="62"/>
  <c r="I524" i="62"/>
  <c r="J524" i="62"/>
  <c r="K524" i="62"/>
  <c r="L524" i="62"/>
  <c r="G525" i="62"/>
  <c r="H525" i="62"/>
  <c r="I525" i="62"/>
  <c r="J525" i="62"/>
  <c r="K525" i="62"/>
  <c r="L525" i="62"/>
  <c r="G526" i="62"/>
  <c r="H526" i="62"/>
  <c r="I526" i="62"/>
  <c r="J526" i="62"/>
  <c r="K526" i="62"/>
  <c r="L526" i="62"/>
  <c r="G527" i="62"/>
  <c r="H527" i="62"/>
  <c r="I527" i="62"/>
  <c r="J527" i="62"/>
  <c r="K527" i="62"/>
  <c r="L527" i="62"/>
  <c r="G528" i="62"/>
  <c r="H528" i="62"/>
  <c r="I528" i="62"/>
  <c r="J528" i="62"/>
  <c r="K528" i="62"/>
  <c r="L528" i="62"/>
  <c r="G529" i="62"/>
  <c r="H529" i="62"/>
  <c r="I529" i="62"/>
  <c r="J529" i="62"/>
  <c r="K529" i="62"/>
  <c r="L529" i="62"/>
  <c r="G530" i="62"/>
  <c r="H530" i="62"/>
  <c r="I530" i="62"/>
  <c r="J530" i="62"/>
  <c r="K530" i="62"/>
  <c r="L530" i="62"/>
  <c r="G531" i="62"/>
  <c r="H531" i="62"/>
  <c r="I531" i="62"/>
  <c r="J531" i="62"/>
  <c r="K531" i="62"/>
  <c r="L531" i="62"/>
  <c r="G532" i="62"/>
  <c r="H532" i="62"/>
  <c r="I532" i="62"/>
  <c r="J532" i="62"/>
  <c r="K532" i="62"/>
  <c r="L532" i="62"/>
  <c r="G533" i="62"/>
  <c r="H533" i="62"/>
  <c r="I533" i="62"/>
  <c r="J533" i="62"/>
  <c r="K533" i="62"/>
  <c r="L533" i="62"/>
  <c r="G534" i="62"/>
  <c r="H534" i="62"/>
  <c r="I534" i="62"/>
  <c r="J534" i="62"/>
  <c r="K534" i="62"/>
  <c r="L534" i="62"/>
  <c r="G535" i="62"/>
  <c r="H535" i="62"/>
  <c r="I535" i="62"/>
  <c r="J535" i="62"/>
  <c r="K535" i="62"/>
  <c r="L535" i="62"/>
  <c r="G536" i="62"/>
  <c r="H536" i="62"/>
  <c r="I536" i="62"/>
  <c r="J536" i="62"/>
  <c r="K536" i="62"/>
  <c r="L536" i="62"/>
  <c r="E523" i="62"/>
  <c r="E524" i="62"/>
  <c r="E525" i="62"/>
  <c r="E526" i="62"/>
  <c r="E527" i="62"/>
  <c r="E528" i="62"/>
  <c r="E529" i="62"/>
  <c r="E530" i="62"/>
  <c r="E531" i="62"/>
  <c r="E532" i="62"/>
  <c r="E533" i="62"/>
  <c r="E534" i="62"/>
  <c r="E535" i="62"/>
  <c r="E536" i="62"/>
  <c r="E522" i="62"/>
  <c r="E506" i="62"/>
  <c r="G506" i="62"/>
  <c r="H506" i="62"/>
  <c r="I506" i="62"/>
  <c r="J506" i="62"/>
  <c r="K506" i="62"/>
  <c r="L506" i="62"/>
  <c r="E507" i="62"/>
  <c r="G507" i="62"/>
  <c r="H507" i="62"/>
  <c r="I507" i="62"/>
  <c r="J507" i="62"/>
  <c r="K507" i="62"/>
  <c r="L507" i="62"/>
  <c r="E508" i="62"/>
  <c r="G508" i="62"/>
  <c r="H508" i="62"/>
  <c r="I508" i="62"/>
  <c r="J508" i="62"/>
  <c r="K508" i="62"/>
  <c r="L508" i="62"/>
  <c r="E509" i="62"/>
  <c r="G509" i="62"/>
  <c r="H509" i="62"/>
  <c r="I509" i="62"/>
  <c r="J509" i="62"/>
  <c r="K509" i="62"/>
  <c r="L509" i="62"/>
  <c r="E510" i="62"/>
  <c r="G510" i="62"/>
  <c r="H510" i="62"/>
  <c r="I510" i="62"/>
  <c r="J510" i="62"/>
  <c r="K510" i="62"/>
  <c r="L510" i="62"/>
  <c r="E511" i="62"/>
  <c r="G511" i="62"/>
  <c r="H511" i="62"/>
  <c r="I511" i="62"/>
  <c r="J511" i="62"/>
  <c r="K511" i="62"/>
  <c r="L511" i="62"/>
  <c r="E512" i="62"/>
  <c r="G512" i="62"/>
  <c r="H512" i="62"/>
  <c r="I512" i="62"/>
  <c r="J512" i="62"/>
  <c r="K512" i="62"/>
  <c r="L512" i="62"/>
  <c r="E513" i="62"/>
  <c r="G513" i="62"/>
  <c r="H513" i="62"/>
  <c r="I513" i="62"/>
  <c r="J513" i="62"/>
  <c r="K513" i="62"/>
  <c r="L513" i="62"/>
  <c r="E514" i="62"/>
  <c r="G514" i="62"/>
  <c r="H514" i="62"/>
  <c r="I514" i="62"/>
  <c r="J514" i="62"/>
  <c r="K514" i="62"/>
  <c r="L514" i="62"/>
  <c r="E515" i="62"/>
  <c r="G515" i="62"/>
  <c r="H515" i="62"/>
  <c r="I515" i="62"/>
  <c r="J515" i="62"/>
  <c r="K515" i="62"/>
  <c r="L515" i="62"/>
  <c r="E516" i="62"/>
  <c r="G516" i="62"/>
  <c r="H516" i="62"/>
  <c r="I516" i="62"/>
  <c r="J516" i="62"/>
  <c r="K516" i="62"/>
  <c r="L516" i="62"/>
  <c r="E517" i="62"/>
  <c r="G517" i="62"/>
  <c r="H517" i="62"/>
  <c r="I517" i="62"/>
  <c r="J517" i="62"/>
  <c r="K517" i="62"/>
  <c r="L517" i="62"/>
  <c r="E518" i="62"/>
  <c r="G518" i="62"/>
  <c r="H518" i="62"/>
  <c r="I518" i="62"/>
  <c r="J518" i="62"/>
  <c r="K518" i="62"/>
  <c r="L518" i="62"/>
  <c r="E519" i="62"/>
  <c r="G519" i="62"/>
  <c r="H519" i="62"/>
  <c r="I519" i="62"/>
  <c r="J519" i="62"/>
  <c r="K519" i="62"/>
  <c r="L519" i="62"/>
  <c r="G505" i="62"/>
  <c r="H505" i="62"/>
  <c r="I505" i="62"/>
  <c r="J505" i="62"/>
  <c r="K505" i="62"/>
  <c r="L505" i="62"/>
  <c r="E505" i="62"/>
  <c r="G488" i="62"/>
  <c r="H488" i="62"/>
  <c r="I488" i="62"/>
  <c r="J488" i="62"/>
  <c r="K488" i="62"/>
  <c r="L488" i="62"/>
  <c r="G489" i="62"/>
  <c r="H489" i="62"/>
  <c r="I489" i="62"/>
  <c r="J489" i="62"/>
  <c r="K489" i="62"/>
  <c r="L489" i="62"/>
  <c r="G490" i="62"/>
  <c r="H490" i="62"/>
  <c r="I490" i="62"/>
  <c r="J490" i="62"/>
  <c r="K490" i="62"/>
  <c r="L490" i="62"/>
  <c r="G491" i="62"/>
  <c r="H491" i="62"/>
  <c r="I491" i="62"/>
  <c r="J491" i="62"/>
  <c r="K491" i="62"/>
  <c r="L491" i="62"/>
  <c r="G492" i="62"/>
  <c r="H492" i="62"/>
  <c r="I492" i="62"/>
  <c r="J492" i="62"/>
  <c r="K492" i="62"/>
  <c r="L492" i="62"/>
  <c r="G493" i="62"/>
  <c r="H493" i="62"/>
  <c r="I493" i="62"/>
  <c r="J493" i="62"/>
  <c r="K493" i="62"/>
  <c r="L493" i="62"/>
  <c r="G494" i="62"/>
  <c r="H494" i="62"/>
  <c r="I494" i="62"/>
  <c r="J494" i="62"/>
  <c r="K494" i="62"/>
  <c r="L494" i="62"/>
  <c r="G495" i="62"/>
  <c r="H495" i="62"/>
  <c r="I495" i="62"/>
  <c r="J495" i="62"/>
  <c r="K495" i="62"/>
  <c r="L495" i="62"/>
  <c r="G496" i="62"/>
  <c r="H496" i="62"/>
  <c r="I496" i="62"/>
  <c r="J496" i="62"/>
  <c r="K496" i="62"/>
  <c r="L496" i="62"/>
  <c r="G497" i="62"/>
  <c r="H497" i="62"/>
  <c r="I497" i="62"/>
  <c r="J497" i="62"/>
  <c r="K497" i="62"/>
  <c r="L497" i="62"/>
  <c r="G498" i="62"/>
  <c r="H498" i="62"/>
  <c r="I498" i="62"/>
  <c r="J498" i="62"/>
  <c r="K498" i="62"/>
  <c r="L498" i="62"/>
  <c r="G499" i="62"/>
  <c r="H499" i="62"/>
  <c r="I499" i="62"/>
  <c r="J499" i="62"/>
  <c r="K499" i="62"/>
  <c r="L499" i="62"/>
  <c r="G500" i="62"/>
  <c r="H500" i="62"/>
  <c r="I500" i="62"/>
  <c r="J500" i="62"/>
  <c r="K500" i="62"/>
  <c r="L500" i="62"/>
  <c r="G501" i="62"/>
  <c r="H501" i="62"/>
  <c r="I501" i="62"/>
  <c r="J501" i="62"/>
  <c r="K501" i="62"/>
  <c r="L501" i="62"/>
  <c r="G502" i="62"/>
  <c r="H502" i="62"/>
  <c r="I502" i="62"/>
  <c r="J502" i="62"/>
  <c r="K502" i="62"/>
  <c r="L502" i="62"/>
  <c r="E489" i="62"/>
  <c r="E490" i="62"/>
  <c r="E491" i="62"/>
  <c r="E492" i="62"/>
  <c r="E493" i="62"/>
  <c r="E494" i="62"/>
  <c r="E495" i="62"/>
  <c r="E496" i="62"/>
  <c r="E497" i="62"/>
  <c r="E498" i="62"/>
  <c r="E499" i="62"/>
  <c r="E500" i="62"/>
  <c r="E501" i="62"/>
  <c r="E502" i="62"/>
  <c r="E488" i="62"/>
  <c r="E472" i="62"/>
  <c r="G472" i="62"/>
  <c r="H472" i="62"/>
  <c r="I472" i="62"/>
  <c r="J472" i="62"/>
  <c r="K472" i="62"/>
  <c r="L472" i="62"/>
  <c r="E473" i="62"/>
  <c r="G473" i="62"/>
  <c r="H473" i="62"/>
  <c r="I473" i="62"/>
  <c r="J473" i="62"/>
  <c r="K473" i="62"/>
  <c r="L473" i="62"/>
  <c r="E474" i="62"/>
  <c r="G474" i="62"/>
  <c r="H474" i="62"/>
  <c r="I474" i="62"/>
  <c r="J474" i="62"/>
  <c r="K474" i="62"/>
  <c r="L474" i="62"/>
  <c r="E475" i="62"/>
  <c r="G475" i="62"/>
  <c r="H475" i="62"/>
  <c r="I475" i="62"/>
  <c r="J475" i="62"/>
  <c r="K475" i="62"/>
  <c r="L475" i="62"/>
  <c r="E476" i="62"/>
  <c r="G476" i="62"/>
  <c r="H476" i="62"/>
  <c r="I476" i="62"/>
  <c r="J476" i="62"/>
  <c r="K476" i="62"/>
  <c r="L476" i="62"/>
  <c r="E477" i="62"/>
  <c r="G477" i="62"/>
  <c r="H477" i="62"/>
  <c r="I477" i="62"/>
  <c r="J477" i="62"/>
  <c r="K477" i="62"/>
  <c r="L477" i="62"/>
  <c r="E478" i="62"/>
  <c r="G478" i="62"/>
  <c r="H478" i="62"/>
  <c r="I478" i="62"/>
  <c r="J478" i="62"/>
  <c r="K478" i="62"/>
  <c r="L478" i="62"/>
  <c r="E479" i="62"/>
  <c r="G479" i="62"/>
  <c r="H479" i="62"/>
  <c r="I479" i="62"/>
  <c r="J479" i="62"/>
  <c r="K479" i="62"/>
  <c r="L479" i="62"/>
  <c r="E480" i="62"/>
  <c r="G480" i="62"/>
  <c r="H480" i="62"/>
  <c r="I480" i="62"/>
  <c r="J480" i="62"/>
  <c r="K480" i="62"/>
  <c r="L480" i="62"/>
  <c r="E481" i="62"/>
  <c r="G481" i="62"/>
  <c r="H481" i="62"/>
  <c r="I481" i="62"/>
  <c r="J481" i="62"/>
  <c r="K481" i="62"/>
  <c r="L481" i="62"/>
  <c r="E482" i="62"/>
  <c r="G482" i="62"/>
  <c r="H482" i="62"/>
  <c r="I482" i="62"/>
  <c r="J482" i="62"/>
  <c r="K482" i="62"/>
  <c r="L482" i="62"/>
  <c r="E483" i="62"/>
  <c r="G483" i="62"/>
  <c r="H483" i="62"/>
  <c r="I483" i="62"/>
  <c r="J483" i="62"/>
  <c r="K483" i="62"/>
  <c r="L483" i="62"/>
  <c r="E484" i="62"/>
  <c r="G484" i="62"/>
  <c r="H484" i="62"/>
  <c r="I484" i="62"/>
  <c r="J484" i="62"/>
  <c r="K484" i="62"/>
  <c r="L484" i="62"/>
  <c r="E485" i="62"/>
  <c r="G485" i="62"/>
  <c r="H485" i="62"/>
  <c r="I485" i="62"/>
  <c r="J485" i="62"/>
  <c r="K485" i="62"/>
  <c r="L485" i="62"/>
  <c r="G471" i="62"/>
  <c r="H471" i="62"/>
  <c r="I471" i="62"/>
  <c r="J471" i="62"/>
  <c r="K471" i="62"/>
  <c r="L471" i="62"/>
  <c r="E471" i="62"/>
  <c r="E455" i="62"/>
  <c r="G455" i="62"/>
  <c r="H455" i="62"/>
  <c r="I455" i="62"/>
  <c r="J455" i="62"/>
  <c r="K455" i="62"/>
  <c r="L455" i="62"/>
  <c r="E456" i="62"/>
  <c r="G456" i="62"/>
  <c r="H456" i="62"/>
  <c r="I456" i="62"/>
  <c r="J456" i="62"/>
  <c r="K456" i="62"/>
  <c r="L456" i="62"/>
  <c r="E457" i="62"/>
  <c r="G457" i="62"/>
  <c r="H457" i="62"/>
  <c r="I457" i="62"/>
  <c r="J457" i="62"/>
  <c r="K457" i="62"/>
  <c r="L457" i="62"/>
  <c r="E458" i="62"/>
  <c r="G458" i="62"/>
  <c r="H458" i="62"/>
  <c r="I458" i="62"/>
  <c r="J458" i="62"/>
  <c r="K458" i="62"/>
  <c r="L458" i="62"/>
  <c r="E459" i="62"/>
  <c r="G459" i="62"/>
  <c r="H459" i="62"/>
  <c r="I459" i="62"/>
  <c r="J459" i="62"/>
  <c r="K459" i="62"/>
  <c r="L459" i="62"/>
  <c r="E460" i="62"/>
  <c r="G460" i="62"/>
  <c r="H460" i="62"/>
  <c r="I460" i="62"/>
  <c r="J460" i="62"/>
  <c r="K460" i="62"/>
  <c r="L460" i="62"/>
  <c r="E461" i="62"/>
  <c r="G461" i="62"/>
  <c r="H461" i="62"/>
  <c r="I461" i="62"/>
  <c r="J461" i="62"/>
  <c r="K461" i="62"/>
  <c r="L461" i="62"/>
  <c r="E462" i="62"/>
  <c r="G462" i="62"/>
  <c r="H462" i="62"/>
  <c r="I462" i="62"/>
  <c r="J462" i="62"/>
  <c r="K462" i="62"/>
  <c r="L462" i="62"/>
  <c r="E463" i="62"/>
  <c r="G463" i="62"/>
  <c r="H463" i="62"/>
  <c r="I463" i="62"/>
  <c r="J463" i="62"/>
  <c r="K463" i="62"/>
  <c r="L463" i="62"/>
  <c r="E464" i="62"/>
  <c r="G464" i="62"/>
  <c r="H464" i="62"/>
  <c r="I464" i="62"/>
  <c r="J464" i="62"/>
  <c r="K464" i="62"/>
  <c r="L464" i="62"/>
  <c r="E465" i="62"/>
  <c r="G465" i="62"/>
  <c r="H465" i="62"/>
  <c r="I465" i="62"/>
  <c r="J465" i="62"/>
  <c r="K465" i="62"/>
  <c r="L465" i="62"/>
  <c r="E466" i="62"/>
  <c r="G466" i="62"/>
  <c r="H466" i="62"/>
  <c r="I466" i="62"/>
  <c r="J466" i="62"/>
  <c r="K466" i="62"/>
  <c r="L466" i="62"/>
  <c r="E467" i="62"/>
  <c r="G467" i="62"/>
  <c r="H467" i="62"/>
  <c r="I467" i="62"/>
  <c r="J467" i="62"/>
  <c r="K467" i="62"/>
  <c r="L467" i="62"/>
  <c r="E468" i="62"/>
  <c r="G468" i="62"/>
  <c r="H468" i="62"/>
  <c r="I468" i="62"/>
  <c r="J468" i="62"/>
  <c r="K468" i="62"/>
  <c r="L468" i="62"/>
  <c r="G454" i="62"/>
  <c r="H454" i="62"/>
  <c r="I454" i="62"/>
  <c r="J454" i="62"/>
  <c r="K454" i="62"/>
  <c r="L454" i="62"/>
  <c r="E454" i="62"/>
  <c r="G437" i="62"/>
  <c r="H437" i="62"/>
  <c r="I437" i="62"/>
  <c r="J437" i="62"/>
  <c r="K437" i="62"/>
  <c r="L437" i="62"/>
  <c r="G438" i="62"/>
  <c r="H438" i="62"/>
  <c r="I438" i="62"/>
  <c r="J438" i="62"/>
  <c r="K438" i="62"/>
  <c r="L438" i="62"/>
  <c r="G439" i="62"/>
  <c r="H439" i="62"/>
  <c r="I439" i="62"/>
  <c r="J439" i="62"/>
  <c r="K439" i="62"/>
  <c r="L439" i="62"/>
  <c r="G440" i="62"/>
  <c r="H440" i="62"/>
  <c r="I440" i="62"/>
  <c r="J440" i="62"/>
  <c r="K440" i="62"/>
  <c r="L440" i="62"/>
  <c r="G441" i="62"/>
  <c r="H441" i="62"/>
  <c r="I441" i="62"/>
  <c r="J441" i="62"/>
  <c r="K441" i="62"/>
  <c r="L441" i="62"/>
  <c r="G442" i="62"/>
  <c r="H442" i="62"/>
  <c r="I442" i="62"/>
  <c r="J442" i="62"/>
  <c r="K442" i="62"/>
  <c r="L442" i="62"/>
  <c r="G443" i="62"/>
  <c r="H443" i="62"/>
  <c r="I443" i="62"/>
  <c r="J443" i="62"/>
  <c r="K443" i="62"/>
  <c r="L443" i="62"/>
  <c r="G444" i="62"/>
  <c r="H444" i="62"/>
  <c r="I444" i="62"/>
  <c r="J444" i="62"/>
  <c r="K444" i="62"/>
  <c r="L444" i="62"/>
  <c r="G445" i="62"/>
  <c r="H445" i="62"/>
  <c r="I445" i="62"/>
  <c r="J445" i="62"/>
  <c r="K445" i="62"/>
  <c r="L445" i="62"/>
  <c r="G446" i="62"/>
  <c r="H446" i="62"/>
  <c r="I446" i="62"/>
  <c r="J446" i="62"/>
  <c r="K446" i="62"/>
  <c r="L446" i="62"/>
  <c r="G447" i="62"/>
  <c r="H447" i="62"/>
  <c r="I447" i="62"/>
  <c r="J447" i="62"/>
  <c r="K447" i="62"/>
  <c r="L447" i="62"/>
  <c r="G448" i="62"/>
  <c r="H448" i="62"/>
  <c r="I448" i="62"/>
  <c r="J448" i="62"/>
  <c r="K448" i="62"/>
  <c r="L448" i="62"/>
  <c r="G449" i="62"/>
  <c r="H449" i="62"/>
  <c r="I449" i="62"/>
  <c r="J449" i="62"/>
  <c r="K449" i="62"/>
  <c r="L449" i="62"/>
  <c r="G450" i="62"/>
  <c r="H450" i="62"/>
  <c r="I450" i="62"/>
  <c r="J450" i="62"/>
  <c r="K450" i="62"/>
  <c r="L450" i="62"/>
  <c r="G451" i="62"/>
  <c r="H451" i="62"/>
  <c r="I451" i="62"/>
  <c r="J451" i="62"/>
  <c r="K451" i="62"/>
  <c r="L451" i="62"/>
  <c r="E438" i="62"/>
  <c r="E439" i="62"/>
  <c r="E440" i="62"/>
  <c r="E441" i="62"/>
  <c r="E442" i="62"/>
  <c r="E443" i="62"/>
  <c r="E444" i="62"/>
  <c r="E445" i="62"/>
  <c r="E446" i="62"/>
  <c r="E447" i="62"/>
  <c r="E448" i="62"/>
  <c r="E449" i="62"/>
  <c r="E450" i="62"/>
  <c r="E451" i="62"/>
  <c r="E437" i="62"/>
  <c r="G420" i="62"/>
  <c r="H420" i="62"/>
  <c r="I420" i="62"/>
  <c r="J420" i="62"/>
  <c r="K420" i="62"/>
  <c r="L420" i="62"/>
  <c r="G421" i="62"/>
  <c r="H421" i="62"/>
  <c r="I421" i="62"/>
  <c r="J421" i="62"/>
  <c r="K421" i="62"/>
  <c r="L421" i="62"/>
  <c r="G422" i="62"/>
  <c r="H422" i="62"/>
  <c r="I422" i="62"/>
  <c r="J422" i="62"/>
  <c r="K422" i="62"/>
  <c r="L422" i="62"/>
  <c r="G423" i="62"/>
  <c r="H423" i="62"/>
  <c r="I423" i="62"/>
  <c r="J423" i="62"/>
  <c r="K423" i="62"/>
  <c r="L423" i="62"/>
  <c r="G424" i="62"/>
  <c r="H424" i="62"/>
  <c r="I424" i="62"/>
  <c r="J424" i="62"/>
  <c r="K424" i="62"/>
  <c r="L424" i="62"/>
  <c r="G425" i="62"/>
  <c r="H425" i="62"/>
  <c r="I425" i="62"/>
  <c r="J425" i="62"/>
  <c r="K425" i="62"/>
  <c r="L425" i="62"/>
  <c r="G426" i="62"/>
  <c r="H426" i="62"/>
  <c r="I426" i="62"/>
  <c r="J426" i="62"/>
  <c r="K426" i="62"/>
  <c r="L426" i="62"/>
  <c r="G427" i="62"/>
  <c r="H427" i="62"/>
  <c r="I427" i="62"/>
  <c r="J427" i="62"/>
  <c r="K427" i="62"/>
  <c r="L427" i="62"/>
  <c r="G428" i="62"/>
  <c r="H428" i="62"/>
  <c r="I428" i="62"/>
  <c r="J428" i="62"/>
  <c r="K428" i="62"/>
  <c r="L428" i="62"/>
  <c r="G429" i="62"/>
  <c r="H429" i="62"/>
  <c r="I429" i="62"/>
  <c r="J429" i="62"/>
  <c r="K429" i="62"/>
  <c r="L429" i="62"/>
  <c r="G430" i="62"/>
  <c r="H430" i="62"/>
  <c r="I430" i="62"/>
  <c r="J430" i="62"/>
  <c r="K430" i="62"/>
  <c r="L430" i="62"/>
  <c r="G431" i="62"/>
  <c r="H431" i="62"/>
  <c r="I431" i="62"/>
  <c r="J431" i="62"/>
  <c r="K431" i="62"/>
  <c r="L431" i="62"/>
  <c r="G432" i="62"/>
  <c r="H432" i="62"/>
  <c r="I432" i="62"/>
  <c r="J432" i="62"/>
  <c r="K432" i="62"/>
  <c r="L432" i="62"/>
  <c r="G433" i="62"/>
  <c r="H433" i="62"/>
  <c r="I433" i="62"/>
  <c r="J433" i="62"/>
  <c r="K433" i="62"/>
  <c r="L433" i="62"/>
  <c r="G434" i="62"/>
  <c r="H434" i="62"/>
  <c r="I434" i="62"/>
  <c r="J434" i="62"/>
  <c r="K434" i="62"/>
  <c r="L434" i="62"/>
  <c r="E421" i="62"/>
  <c r="E422" i="62"/>
  <c r="E423" i="62"/>
  <c r="E424" i="62"/>
  <c r="E425" i="62"/>
  <c r="E426" i="62"/>
  <c r="E427" i="62"/>
  <c r="E428" i="62"/>
  <c r="E429" i="62"/>
  <c r="E430" i="62"/>
  <c r="E431" i="62"/>
  <c r="E432" i="62"/>
  <c r="E433" i="62"/>
  <c r="E434" i="62"/>
  <c r="E420" i="62"/>
  <c r="G403" i="62"/>
  <c r="H403" i="62"/>
  <c r="I403" i="62"/>
  <c r="J403" i="62"/>
  <c r="K403" i="62"/>
  <c r="L403" i="62"/>
  <c r="G404" i="62"/>
  <c r="H404" i="62"/>
  <c r="I404" i="62"/>
  <c r="J404" i="62"/>
  <c r="K404" i="62"/>
  <c r="L404" i="62"/>
  <c r="G405" i="62"/>
  <c r="H405" i="62"/>
  <c r="I405" i="62"/>
  <c r="J405" i="62"/>
  <c r="K405" i="62"/>
  <c r="L405" i="62"/>
  <c r="G406" i="62"/>
  <c r="H406" i="62"/>
  <c r="I406" i="62"/>
  <c r="J406" i="62"/>
  <c r="K406" i="62"/>
  <c r="L406" i="62"/>
  <c r="G407" i="62"/>
  <c r="H407" i="62"/>
  <c r="I407" i="62"/>
  <c r="J407" i="62"/>
  <c r="K407" i="62"/>
  <c r="L407" i="62"/>
  <c r="G408" i="62"/>
  <c r="H408" i="62"/>
  <c r="I408" i="62"/>
  <c r="J408" i="62"/>
  <c r="K408" i="62"/>
  <c r="L408" i="62"/>
  <c r="G409" i="62"/>
  <c r="H409" i="62"/>
  <c r="I409" i="62"/>
  <c r="J409" i="62"/>
  <c r="K409" i="62"/>
  <c r="L409" i="62"/>
  <c r="G410" i="62"/>
  <c r="H410" i="62"/>
  <c r="I410" i="62"/>
  <c r="J410" i="62"/>
  <c r="K410" i="62"/>
  <c r="L410" i="62"/>
  <c r="G411" i="62"/>
  <c r="H411" i="62"/>
  <c r="I411" i="62"/>
  <c r="J411" i="62"/>
  <c r="K411" i="62"/>
  <c r="L411" i="62"/>
  <c r="G412" i="62"/>
  <c r="H412" i="62"/>
  <c r="I412" i="62"/>
  <c r="J412" i="62"/>
  <c r="K412" i="62"/>
  <c r="L412" i="62"/>
  <c r="G413" i="62"/>
  <c r="H413" i="62"/>
  <c r="I413" i="62"/>
  <c r="J413" i="62"/>
  <c r="K413" i="62"/>
  <c r="L413" i="62"/>
  <c r="G414" i="62"/>
  <c r="H414" i="62"/>
  <c r="I414" i="62"/>
  <c r="J414" i="62"/>
  <c r="K414" i="62"/>
  <c r="L414" i="62"/>
  <c r="G415" i="62"/>
  <c r="H415" i="62"/>
  <c r="I415" i="62"/>
  <c r="J415" i="62"/>
  <c r="K415" i="62"/>
  <c r="L415" i="62"/>
  <c r="G416" i="62"/>
  <c r="H416" i="62"/>
  <c r="I416" i="62"/>
  <c r="J416" i="62"/>
  <c r="K416" i="62"/>
  <c r="L416" i="62"/>
  <c r="G417" i="62"/>
  <c r="H417" i="62"/>
  <c r="I417" i="62"/>
  <c r="J417" i="62"/>
  <c r="K417" i="62"/>
  <c r="L417" i="62"/>
  <c r="E404" i="62"/>
  <c r="E405" i="62"/>
  <c r="E406" i="62"/>
  <c r="E407" i="62"/>
  <c r="E408" i="62"/>
  <c r="E409" i="62"/>
  <c r="E410" i="62"/>
  <c r="E411" i="62"/>
  <c r="E412" i="62"/>
  <c r="E413" i="62"/>
  <c r="E414" i="62"/>
  <c r="E415" i="62"/>
  <c r="E416" i="62"/>
  <c r="E417" i="62"/>
  <c r="E403" i="62"/>
  <c r="G386" i="62"/>
  <c r="H386" i="62"/>
  <c r="I386" i="62"/>
  <c r="J386" i="62"/>
  <c r="K386" i="62"/>
  <c r="L386" i="62"/>
  <c r="G387" i="62"/>
  <c r="H387" i="62"/>
  <c r="I387" i="62"/>
  <c r="J387" i="62"/>
  <c r="K387" i="62"/>
  <c r="L387" i="62"/>
  <c r="G388" i="62"/>
  <c r="H388" i="62"/>
  <c r="I388" i="62"/>
  <c r="J388" i="62"/>
  <c r="K388" i="62"/>
  <c r="L388" i="62"/>
  <c r="G389" i="62"/>
  <c r="H389" i="62"/>
  <c r="I389" i="62"/>
  <c r="J389" i="62"/>
  <c r="K389" i="62"/>
  <c r="L389" i="62"/>
  <c r="G390" i="62"/>
  <c r="H390" i="62"/>
  <c r="I390" i="62"/>
  <c r="J390" i="62"/>
  <c r="K390" i="62"/>
  <c r="L390" i="62"/>
  <c r="G391" i="62"/>
  <c r="H391" i="62"/>
  <c r="I391" i="62"/>
  <c r="J391" i="62"/>
  <c r="K391" i="62"/>
  <c r="L391" i="62"/>
  <c r="G392" i="62"/>
  <c r="H392" i="62"/>
  <c r="I392" i="62"/>
  <c r="J392" i="62"/>
  <c r="K392" i="62"/>
  <c r="L392" i="62"/>
  <c r="G393" i="62"/>
  <c r="H393" i="62"/>
  <c r="I393" i="62"/>
  <c r="J393" i="62"/>
  <c r="K393" i="62"/>
  <c r="L393" i="62"/>
  <c r="G394" i="62"/>
  <c r="H394" i="62"/>
  <c r="I394" i="62"/>
  <c r="J394" i="62"/>
  <c r="K394" i="62"/>
  <c r="L394" i="62"/>
  <c r="G395" i="62"/>
  <c r="H395" i="62"/>
  <c r="I395" i="62"/>
  <c r="J395" i="62"/>
  <c r="K395" i="62"/>
  <c r="L395" i="62"/>
  <c r="G396" i="62"/>
  <c r="H396" i="62"/>
  <c r="I396" i="62"/>
  <c r="J396" i="62"/>
  <c r="K396" i="62"/>
  <c r="L396" i="62"/>
  <c r="G397" i="62"/>
  <c r="H397" i="62"/>
  <c r="I397" i="62"/>
  <c r="J397" i="62"/>
  <c r="K397" i="62"/>
  <c r="L397" i="62"/>
  <c r="G398" i="62"/>
  <c r="H398" i="62"/>
  <c r="I398" i="62"/>
  <c r="J398" i="62"/>
  <c r="K398" i="62"/>
  <c r="L398" i="62"/>
  <c r="G399" i="62"/>
  <c r="H399" i="62"/>
  <c r="I399" i="62"/>
  <c r="J399" i="62"/>
  <c r="K399" i="62"/>
  <c r="L399" i="62"/>
  <c r="G400" i="62"/>
  <c r="H400" i="62"/>
  <c r="I400" i="62"/>
  <c r="J400" i="62"/>
  <c r="K400" i="62"/>
  <c r="L400" i="62"/>
  <c r="E387" i="62"/>
  <c r="E388" i="62"/>
  <c r="E389" i="62"/>
  <c r="E390" i="62"/>
  <c r="E391" i="62"/>
  <c r="E392" i="62"/>
  <c r="E393" i="62"/>
  <c r="E394" i="62"/>
  <c r="E395" i="62"/>
  <c r="E396" i="62"/>
  <c r="E397" i="62"/>
  <c r="E398" i="62"/>
  <c r="E399" i="62"/>
  <c r="E400" i="62"/>
  <c r="E386" i="62"/>
  <c r="G370" i="62"/>
  <c r="H370" i="62"/>
  <c r="I370" i="62"/>
  <c r="J370" i="62"/>
  <c r="K370" i="62"/>
  <c r="L370" i="62"/>
  <c r="G371" i="62"/>
  <c r="H371" i="62"/>
  <c r="I371" i="62"/>
  <c r="J371" i="62"/>
  <c r="K371" i="62"/>
  <c r="L371" i="62"/>
  <c r="G372" i="62"/>
  <c r="H372" i="62"/>
  <c r="I372" i="62"/>
  <c r="J372" i="62"/>
  <c r="K372" i="62"/>
  <c r="L372" i="62"/>
  <c r="G373" i="62"/>
  <c r="H373" i="62"/>
  <c r="I373" i="62"/>
  <c r="J373" i="62"/>
  <c r="K373" i="62"/>
  <c r="L373" i="62"/>
  <c r="G374" i="62"/>
  <c r="H374" i="62"/>
  <c r="I374" i="62"/>
  <c r="J374" i="62"/>
  <c r="K374" i="62"/>
  <c r="L374" i="62"/>
  <c r="G375" i="62"/>
  <c r="H375" i="62"/>
  <c r="I375" i="62"/>
  <c r="J375" i="62"/>
  <c r="K375" i="62"/>
  <c r="L375" i="62"/>
  <c r="G376" i="62"/>
  <c r="H376" i="62"/>
  <c r="I376" i="62"/>
  <c r="J376" i="62"/>
  <c r="K376" i="62"/>
  <c r="L376" i="62"/>
  <c r="G377" i="62"/>
  <c r="H377" i="62"/>
  <c r="I377" i="62"/>
  <c r="J377" i="62"/>
  <c r="K377" i="62"/>
  <c r="L377" i="62"/>
  <c r="G378" i="62"/>
  <c r="H378" i="62"/>
  <c r="I378" i="62"/>
  <c r="J378" i="62"/>
  <c r="K378" i="62"/>
  <c r="L378" i="62"/>
  <c r="G379" i="62"/>
  <c r="H379" i="62"/>
  <c r="I379" i="62"/>
  <c r="J379" i="62"/>
  <c r="K379" i="62"/>
  <c r="L379" i="62"/>
  <c r="G380" i="62"/>
  <c r="H380" i="62"/>
  <c r="I380" i="62"/>
  <c r="J380" i="62"/>
  <c r="K380" i="62"/>
  <c r="L380" i="62"/>
  <c r="G381" i="62"/>
  <c r="H381" i="62"/>
  <c r="I381" i="62"/>
  <c r="J381" i="62"/>
  <c r="K381" i="62"/>
  <c r="L381" i="62"/>
  <c r="G382" i="62"/>
  <c r="H382" i="62"/>
  <c r="I382" i="62"/>
  <c r="J382" i="62"/>
  <c r="K382" i="62"/>
  <c r="L382" i="62"/>
  <c r="G383" i="62"/>
  <c r="H383" i="62"/>
  <c r="I383" i="62"/>
  <c r="J383" i="62"/>
  <c r="K383" i="62"/>
  <c r="L383" i="62"/>
  <c r="G384" i="62"/>
  <c r="H384" i="62"/>
  <c r="I384" i="62"/>
  <c r="J384" i="62"/>
  <c r="K384" i="62"/>
  <c r="L384" i="62"/>
  <c r="E371" i="62"/>
  <c r="E372" i="62"/>
  <c r="E373" i="62"/>
  <c r="E374" i="62"/>
  <c r="E375" i="62"/>
  <c r="E376" i="62"/>
  <c r="E377" i="62"/>
  <c r="E378" i="62"/>
  <c r="E379" i="62"/>
  <c r="E380" i="62"/>
  <c r="E381" i="62"/>
  <c r="E382" i="62"/>
  <c r="E383" i="62"/>
  <c r="E384" i="62"/>
  <c r="E370" i="62"/>
  <c r="G353" i="62"/>
  <c r="H353" i="62"/>
  <c r="I353" i="62"/>
  <c r="J353" i="62"/>
  <c r="K353" i="62"/>
  <c r="L353" i="62"/>
  <c r="G354" i="62"/>
  <c r="H354" i="62"/>
  <c r="I354" i="62"/>
  <c r="J354" i="62"/>
  <c r="K354" i="62"/>
  <c r="L354" i="62"/>
  <c r="G355" i="62"/>
  <c r="H355" i="62"/>
  <c r="I355" i="62"/>
  <c r="J355" i="62"/>
  <c r="K355" i="62"/>
  <c r="L355" i="62"/>
  <c r="G356" i="62"/>
  <c r="H356" i="62"/>
  <c r="I356" i="62"/>
  <c r="J356" i="62"/>
  <c r="K356" i="62"/>
  <c r="L356" i="62"/>
  <c r="G357" i="62"/>
  <c r="H357" i="62"/>
  <c r="I357" i="62"/>
  <c r="J357" i="62"/>
  <c r="K357" i="62"/>
  <c r="L357" i="62"/>
  <c r="G358" i="62"/>
  <c r="H358" i="62"/>
  <c r="I358" i="62"/>
  <c r="J358" i="62"/>
  <c r="K358" i="62"/>
  <c r="L358" i="62"/>
  <c r="G359" i="62"/>
  <c r="H359" i="62"/>
  <c r="I359" i="62"/>
  <c r="J359" i="62"/>
  <c r="K359" i="62"/>
  <c r="L359" i="62"/>
  <c r="G360" i="62"/>
  <c r="H360" i="62"/>
  <c r="I360" i="62"/>
  <c r="J360" i="62"/>
  <c r="K360" i="62"/>
  <c r="L360" i="62"/>
  <c r="G361" i="62"/>
  <c r="H361" i="62"/>
  <c r="I361" i="62"/>
  <c r="J361" i="62"/>
  <c r="K361" i="62"/>
  <c r="L361" i="62"/>
  <c r="G362" i="62"/>
  <c r="H362" i="62"/>
  <c r="I362" i="62"/>
  <c r="J362" i="62"/>
  <c r="K362" i="62"/>
  <c r="L362" i="62"/>
  <c r="G363" i="62"/>
  <c r="H363" i="62"/>
  <c r="I363" i="62"/>
  <c r="J363" i="62"/>
  <c r="K363" i="62"/>
  <c r="L363" i="62"/>
  <c r="G364" i="62"/>
  <c r="H364" i="62"/>
  <c r="I364" i="62"/>
  <c r="J364" i="62"/>
  <c r="K364" i="62"/>
  <c r="L364" i="62"/>
  <c r="G365" i="62"/>
  <c r="H365" i="62"/>
  <c r="I365" i="62"/>
  <c r="J365" i="62"/>
  <c r="K365" i="62"/>
  <c r="L365" i="62"/>
  <c r="G366" i="62"/>
  <c r="H366" i="62"/>
  <c r="I366" i="62"/>
  <c r="J366" i="62"/>
  <c r="K366" i="62"/>
  <c r="L366" i="62"/>
  <c r="G367" i="62"/>
  <c r="H367" i="62"/>
  <c r="I367" i="62"/>
  <c r="J367" i="62"/>
  <c r="K367" i="62"/>
  <c r="L367" i="62"/>
  <c r="E354" i="62"/>
  <c r="E355" i="62"/>
  <c r="E356" i="62"/>
  <c r="E357" i="62"/>
  <c r="E358" i="62"/>
  <c r="E359" i="62"/>
  <c r="E360" i="62"/>
  <c r="E361" i="62"/>
  <c r="E362" i="62"/>
  <c r="E363" i="62"/>
  <c r="E364" i="62"/>
  <c r="E365" i="62"/>
  <c r="E366" i="62"/>
  <c r="E367" i="62"/>
  <c r="E353" i="62"/>
  <c r="G336" i="62"/>
  <c r="H336" i="62"/>
  <c r="I336" i="62"/>
  <c r="J336" i="62"/>
  <c r="K336" i="62"/>
  <c r="L336" i="62"/>
  <c r="G337" i="62"/>
  <c r="H337" i="62"/>
  <c r="I337" i="62"/>
  <c r="J337" i="62"/>
  <c r="K337" i="62"/>
  <c r="L337" i="62"/>
  <c r="G338" i="62"/>
  <c r="H338" i="62"/>
  <c r="I338" i="62"/>
  <c r="J338" i="62"/>
  <c r="K338" i="62"/>
  <c r="L338" i="62"/>
  <c r="G339" i="62"/>
  <c r="H339" i="62"/>
  <c r="I339" i="62"/>
  <c r="J339" i="62"/>
  <c r="K339" i="62"/>
  <c r="L339" i="62"/>
  <c r="G340" i="62"/>
  <c r="H340" i="62"/>
  <c r="I340" i="62"/>
  <c r="J340" i="62"/>
  <c r="K340" i="62"/>
  <c r="L340" i="62"/>
  <c r="G341" i="62"/>
  <c r="H341" i="62"/>
  <c r="I341" i="62"/>
  <c r="J341" i="62"/>
  <c r="K341" i="62"/>
  <c r="L341" i="62"/>
  <c r="G342" i="62"/>
  <c r="H342" i="62"/>
  <c r="I342" i="62"/>
  <c r="J342" i="62"/>
  <c r="K342" i="62"/>
  <c r="L342" i="62"/>
  <c r="G343" i="62"/>
  <c r="H343" i="62"/>
  <c r="I343" i="62"/>
  <c r="J343" i="62"/>
  <c r="K343" i="62"/>
  <c r="L343" i="62"/>
  <c r="G344" i="62"/>
  <c r="H344" i="62"/>
  <c r="I344" i="62"/>
  <c r="J344" i="62"/>
  <c r="K344" i="62"/>
  <c r="L344" i="62"/>
  <c r="G345" i="62"/>
  <c r="H345" i="62"/>
  <c r="I345" i="62"/>
  <c r="J345" i="62"/>
  <c r="K345" i="62"/>
  <c r="L345" i="62"/>
  <c r="G346" i="62"/>
  <c r="H346" i="62"/>
  <c r="I346" i="62"/>
  <c r="J346" i="62"/>
  <c r="K346" i="62"/>
  <c r="L346" i="62"/>
  <c r="G347" i="62"/>
  <c r="H347" i="62"/>
  <c r="I347" i="62"/>
  <c r="J347" i="62"/>
  <c r="K347" i="62"/>
  <c r="L347" i="62"/>
  <c r="G348" i="62"/>
  <c r="H348" i="62"/>
  <c r="I348" i="62"/>
  <c r="J348" i="62"/>
  <c r="K348" i="62"/>
  <c r="L348" i="62"/>
  <c r="G349" i="62"/>
  <c r="H349" i="62"/>
  <c r="I349" i="62"/>
  <c r="J349" i="62"/>
  <c r="K349" i="62"/>
  <c r="L349" i="62"/>
  <c r="G350" i="62"/>
  <c r="H350" i="62"/>
  <c r="I350" i="62"/>
  <c r="J350" i="62"/>
  <c r="K350" i="62"/>
  <c r="L350" i="62"/>
  <c r="E337" i="62"/>
  <c r="E338" i="62"/>
  <c r="E339" i="62"/>
  <c r="E340" i="62"/>
  <c r="E341" i="62"/>
  <c r="E342" i="62"/>
  <c r="E343" i="62"/>
  <c r="E344" i="62"/>
  <c r="E345" i="62"/>
  <c r="E346" i="62"/>
  <c r="E347" i="62"/>
  <c r="E348" i="62"/>
  <c r="E349" i="62"/>
  <c r="E350" i="62"/>
  <c r="E336" i="62"/>
  <c r="G319" i="62"/>
  <c r="H319" i="62"/>
  <c r="I319" i="62"/>
  <c r="J319" i="62"/>
  <c r="K319" i="62"/>
  <c r="L319" i="62"/>
  <c r="G320" i="62"/>
  <c r="H320" i="62"/>
  <c r="I320" i="62"/>
  <c r="J320" i="62"/>
  <c r="K320" i="62"/>
  <c r="L320" i="62"/>
  <c r="G321" i="62"/>
  <c r="H321" i="62"/>
  <c r="I321" i="62"/>
  <c r="J321" i="62"/>
  <c r="K321" i="62"/>
  <c r="L321" i="62"/>
  <c r="G322" i="62"/>
  <c r="H322" i="62"/>
  <c r="I322" i="62"/>
  <c r="J322" i="62"/>
  <c r="K322" i="62"/>
  <c r="L322" i="62"/>
  <c r="G323" i="62"/>
  <c r="H323" i="62"/>
  <c r="I323" i="62"/>
  <c r="J323" i="62"/>
  <c r="K323" i="62"/>
  <c r="L323" i="62"/>
  <c r="G324" i="62"/>
  <c r="H324" i="62"/>
  <c r="I324" i="62"/>
  <c r="J324" i="62"/>
  <c r="K324" i="62"/>
  <c r="L324" i="62"/>
  <c r="G325" i="62"/>
  <c r="H325" i="62"/>
  <c r="I325" i="62"/>
  <c r="J325" i="62"/>
  <c r="K325" i="62"/>
  <c r="L325" i="62"/>
  <c r="G326" i="62"/>
  <c r="H326" i="62"/>
  <c r="I326" i="62"/>
  <c r="J326" i="62"/>
  <c r="K326" i="62"/>
  <c r="L326" i="62"/>
  <c r="G327" i="62"/>
  <c r="H327" i="62"/>
  <c r="I327" i="62"/>
  <c r="J327" i="62"/>
  <c r="K327" i="62"/>
  <c r="L327" i="62"/>
  <c r="G328" i="62"/>
  <c r="H328" i="62"/>
  <c r="I328" i="62"/>
  <c r="J328" i="62"/>
  <c r="K328" i="62"/>
  <c r="L328" i="62"/>
  <c r="G329" i="62"/>
  <c r="H329" i="62"/>
  <c r="I329" i="62"/>
  <c r="J329" i="62"/>
  <c r="K329" i="62"/>
  <c r="L329" i="62"/>
  <c r="G330" i="62"/>
  <c r="H330" i="62"/>
  <c r="I330" i="62"/>
  <c r="J330" i="62"/>
  <c r="K330" i="62"/>
  <c r="L330" i="62"/>
  <c r="G331" i="62"/>
  <c r="H331" i="62"/>
  <c r="I331" i="62"/>
  <c r="J331" i="62"/>
  <c r="K331" i="62"/>
  <c r="L331" i="62"/>
  <c r="G332" i="62"/>
  <c r="H332" i="62"/>
  <c r="I332" i="62"/>
  <c r="J332" i="62"/>
  <c r="K332" i="62"/>
  <c r="L332" i="62"/>
  <c r="G333" i="62"/>
  <c r="H333" i="62"/>
  <c r="I333" i="62"/>
  <c r="K333" i="62"/>
  <c r="L333" i="62"/>
  <c r="E320" i="62"/>
  <c r="E321" i="62"/>
  <c r="E322" i="62"/>
  <c r="E323" i="62"/>
  <c r="E324" i="62"/>
  <c r="E325" i="62"/>
  <c r="E326" i="62"/>
  <c r="E327" i="62"/>
  <c r="E328" i="62"/>
  <c r="E329" i="62"/>
  <c r="E330" i="62"/>
  <c r="E331" i="62"/>
  <c r="E332" i="62"/>
  <c r="E333" i="62"/>
  <c r="E319" i="62"/>
  <c r="G302" i="62" l="1"/>
  <c r="H302" i="62"/>
  <c r="I302" i="62"/>
  <c r="J302" i="62"/>
  <c r="K302" i="62"/>
  <c r="L302" i="62"/>
  <c r="G303" i="62"/>
  <c r="H303" i="62"/>
  <c r="I303" i="62"/>
  <c r="J303" i="62"/>
  <c r="K303" i="62"/>
  <c r="L303" i="62"/>
  <c r="G304" i="62"/>
  <c r="H304" i="62"/>
  <c r="I304" i="62"/>
  <c r="J304" i="62"/>
  <c r="K304" i="62"/>
  <c r="L304" i="62"/>
  <c r="G305" i="62"/>
  <c r="H305" i="62"/>
  <c r="I305" i="62"/>
  <c r="J305" i="62"/>
  <c r="K305" i="62"/>
  <c r="L305" i="62"/>
  <c r="G306" i="62"/>
  <c r="H306" i="62"/>
  <c r="I306" i="62"/>
  <c r="J306" i="62"/>
  <c r="K306" i="62"/>
  <c r="L306" i="62"/>
  <c r="G307" i="62"/>
  <c r="H307" i="62"/>
  <c r="I307" i="62"/>
  <c r="J307" i="62"/>
  <c r="K307" i="62"/>
  <c r="L307" i="62"/>
  <c r="G308" i="62"/>
  <c r="H308" i="62"/>
  <c r="I308" i="62"/>
  <c r="J308" i="62"/>
  <c r="K308" i="62"/>
  <c r="L308" i="62"/>
  <c r="G309" i="62"/>
  <c r="H309" i="62"/>
  <c r="I309" i="62"/>
  <c r="J309" i="62"/>
  <c r="K309" i="62"/>
  <c r="L309" i="62"/>
  <c r="G310" i="62"/>
  <c r="H310" i="62"/>
  <c r="I310" i="62"/>
  <c r="J310" i="62"/>
  <c r="K310" i="62"/>
  <c r="L310" i="62"/>
  <c r="G311" i="62"/>
  <c r="H311" i="62"/>
  <c r="I311" i="62"/>
  <c r="J311" i="62"/>
  <c r="K311" i="62"/>
  <c r="L311" i="62"/>
  <c r="G312" i="62"/>
  <c r="H312" i="62"/>
  <c r="I312" i="62"/>
  <c r="J312" i="62"/>
  <c r="K312" i="62"/>
  <c r="L312" i="62"/>
  <c r="G313" i="62"/>
  <c r="H313" i="62"/>
  <c r="I313" i="62"/>
  <c r="J313" i="62"/>
  <c r="K313" i="62"/>
  <c r="L313" i="62"/>
  <c r="G314" i="62"/>
  <c r="H314" i="62"/>
  <c r="I314" i="62"/>
  <c r="J314" i="62"/>
  <c r="K314" i="62"/>
  <c r="L314" i="62"/>
  <c r="G315" i="62"/>
  <c r="H315" i="62"/>
  <c r="I315" i="62"/>
  <c r="J315" i="62"/>
  <c r="K315" i="62"/>
  <c r="L315" i="62"/>
  <c r="G316" i="62"/>
  <c r="H316" i="62"/>
  <c r="H318" i="62" s="1"/>
  <c r="I316" i="62"/>
  <c r="J316" i="62"/>
  <c r="K316" i="62"/>
  <c r="L316" i="62"/>
  <c r="E303" i="62"/>
  <c r="E304" i="62"/>
  <c r="E305" i="62"/>
  <c r="E306" i="62"/>
  <c r="E307" i="62"/>
  <c r="E308" i="62"/>
  <c r="E309" i="62"/>
  <c r="E310" i="62"/>
  <c r="E311" i="62"/>
  <c r="E312" i="62"/>
  <c r="E313" i="62"/>
  <c r="E314" i="62"/>
  <c r="E315" i="62"/>
  <c r="E316" i="62"/>
  <c r="E302" i="62"/>
  <c r="E286" i="62"/>
  <c r="G286" i="62"/>
  <c r="H286" i="62"/>
  <c r="I286" i="62"/>
  <c r="J286" i="62"/>
  <c r="K286" i="62"/>
  <c r="L286" i="62"/>
  <c r="E287" i="62"/>
  <c r="G287" i="62"/>
  <c r="H287" i="62"/>
  <c r="I287" i="62"/>
  <c r="J287" i="62"/>
  <c r="K287" i="62"/>
  <c r="L287" i="62"/>
  <c r="E288" i="62"/>
  <c r="G288" i="62"/>
  <c r="H288" i="62"/>
  <c r="I288" i="62"/>
  <c r="J288" i="62"/>
  <c r="K288" i="62"/>
  <c r="L288" i="62"/>
  <c r="E289" i="62"/>
  <c r="G289" i="62"/>
  <c r="H289" i="62"/>
  <c r="I289" i="62"/>
  <c r="J289" i="62"/>
  <c r="K289" i="62"/>
  <c r="L289" i="62"/>
  <c r="E290" i="62"/>
  <c r="G290" i="62"/>
  <c r="H290" i="62"/>
  <c r="I290" i="62"/>
  <c r="J290" i="62"/>
  <c r="K290" i="62"/>
  <c r="L290" i="62"/>
  <c r="E291" i="62"/>
  <c r="G291" i="62"/>
  <c r="H291" i="62"/>
  <c r="I291" i="62"/>
  <c r="J291" i="62"/>
  <c r="K291" i="62"/>
  <c r="L291" i="62"/>
  <c r="E292" i="62"/>
  <c r="G292" i="62"/>
  <c r="H292" i="62"/>
  <c r="I292" i="62"/>
  <c r="J292" i="62"/>
  <c r="K292" i="62"/>
  <c r="L292" i="62"/>
  <c r="E293" i="62"/>
  <c r="G293" i="62"/>
  <c r="H293" i="62"/>
  <c r="I293" i="62"/>
  <c r="J293" i="62"/>
  <c r="K293" i="62"/>
  <c r="L293" i="62"/>
  <c r="E294" i="62"/>
  <c r="G294" i="62"/>
  <c r="H294" i="62"/>
  <c r="I294" i="62"/>
  <c r="J294" i="62"/>
  <c r="K294" i="62"/>
  <c r="L294" i="62"/>
  <c r="E295" i="62"/>
  <c r="G295" i="62"/>
  <c r="H295" i="62"/>
  <c r="I295" i="62"/>
  <c r="J295" i="62"/>
  <c r="K295" i="62"/>
  <c r="L295" i="62"/>
  <c r="E296" i="62"/>
  <c r="G296" i="62"/>
  <c r="H296" i="62"/>
  <c r="I296" i="62"/>
  <c r="J296" i="62"/>
  <c r="K296" i="62"/>
  <c r="L296" i="62"/>
  <c r="E297" i="62"/>
  <c r="G297" i="62"/>
  <c r="H297" i="62"/>
  <c r="I297" i="62"/>
  <c r="J297" i="62"/>
  <c r="K297" i="62"/>
  <c r="L297" i="62"/>
  <c r="E298" i="62"/>
  <c r="G298" i="62"/>
  <c r="H298" i="62"/>
  <c r="I298" i="62"/>
  <c r="J298" i="62"/>
  <c r="K298" i="62"/>
  <c r="L298" i="62"/>
  <c r="E299" i="62"/>
  <c r="G299" i="62"/>
  <c r="H299" i="62"/>
  <c r="H301" i="62" s="1"/>
  <c r="I299" i="62"/>
  <c r="J299" i="62"/>
  <c r="K299" i="62"/>
  <c r="L299" i="62"/>
  <c r="G285" i="62"/>
  <c r="H285" i="62"/>
  <c r="I285" i="62"/>
  <c r="J285" i="62"/>
  <c r="K285" i="62"/>
  <c r="L285" i="62"/>
  <c r="E285" i="62"/>
  <c r="G268" i="62"/>
  <c r="H268" i="62"/>
  <c r="I268" i="62"/>
  <c r="J268" i="62"/>
  <c r="K268" i="62"/>
  <c r="L268" i="62"/>
  <c r="G269" i="62"/>
  <c r="H269" i="62"/>
  <c r="I269" i="62"/>
  <c r="J269" i="62"/>
  <c r="K269" i="62"/>
  <c r="L269" i="62"/>
  <c r="G270" i="62"/>
  <c r="H270" i="62"/>
  <c r="I270" i="62"/>
  <c r="J270" i="62"/>
  <c r="K270" i="62"/>
  <c r="L270" i="62"/>
  <c r="G271" i="62"/>
  <c r="H271" i="62"/>
  <c r="I271" i="62"/>
  <c r="J271" i="62"/>
  <c r="K271" i="62"/>
  <c r="L271" i="62"/>
  <c r="G272" i="62"/>
  <c r="H272" i="62"/>
  <c r="I272" i="62"/>
  <c r="J272" i="62"/>
  <c r="K272" i="62"/>
  <c r="L272" i="62"/>
  <c r="G273" i="62"/>
  <c r="H273" i="62"/>
  <c r="I273" i="62"/>
  <c r="J273" i="62"/>
  <c r="K273" i="62"/>
  <c r="L273" i="62"/>
  <c r="G274" i="62"/>
  <c r="H274" i="62"/>
  <c r="I274" i="62"/>
  <c r="J274" i="62"/>
  <c r="K274" i="62"/>
  <c r="L274" i="62"/>
  <c r="G275" i="62"/>
  <c r="H275" i="62"/>
  <c r="I275" i="62"/>
  <c r="J275" i="62"/>
  <c r="K275" i="62"/>
  <c r="L275" i="62"/>
  <c r="G276" i="62"/>
  <c r="H276" i="62"/>
  <c r="I276" i="62"/>
  <c r="J276" i="62"/>
  <c r="K276" i="62"/>
  <c r="L276" i="62"/>
  <c r="G277" i="62"/>
  <c r="H277" i="62"/>
  <c r="I277" i="62"/>
  <c r="J277" i="62"/>
  <c r="K277" i="62"/>
  <c r="L277" i="62"/>
  <c r="G278" i="62"/>
  <c r="H278" i="62"/>
  <c r="I278" i="62"/>
  <c r="J278" i="62"/>
  <c r="K278" i="62"/>
  <c r="L278" i="62"/>
  <c r="G279" i="62"/>
  <c r="H279" i="62"/>
  <c r="I279" i="62"/>
  <c r="J279" i="62"/>
  <c r="K279" i="62"/>
  <c r="L279" i="62"/>
  <c r="G280" i="62"/>
  <c r="H280" i="62"/>
  <c r="I280" i="62"/>
  <c r="J280" i="62"/>
  <c r="K280" i="62"/>
  <c r="L280" i="62"/>
  <c r="G281" i="62"/>
  <c r="H281" i="62"/>
  <c r="I281" i="62"/>
  <c r="J281" i="62"/>
  <c r="K281" i="62"/>
  <c r="L281" i="62"/>
  <c r="G282" i="62"/>
  <c r="H282" i="62"/>
  <c r="I282" i="62"/>
  <c r="J282" i="62"/>
  <c r="K282" i="62"/>
  <c r="L282" i="62"/>
  <c r="E269" i="62"/>
  <c r="E270" i="62"/>
  <c r="E271" i="62"/>
  <c r="E272" i="62"/>
  <c r="E273" i="62"/>
  <c r="E274" i="62"/>
  <c r="E275" i="62"/>
  <c r="E276" i="62"/>
  <c r="E277" i="62"/>
  <c r="E278" i="62"/>
  <c r="E279" i="62"/>
  <c r="E280" i="62"/>
  <c r="E281" i="62"/>
  <c r="E282" i="62"/>
  <c r="E268" i="62"/>
  <c r="G254" i="62"/>
  <c r="H254" i="62"/>
  <c r="I254" i="62"/>
  <c r="J254" i="62"/>
  <c r="K254" i="62"/>
  <c r="L254" i="62"/>
  <c r="G255" i="62"/>
  <c r="H255" i="62"/>
  <c r="I255" i="62"/>
  <c r="J255" i="62"/>
  <c r="K255" i="62"/>
  <c r="L255" i="62"/>
  <c r="G256" i="62"/>
  <c r="H256" i="62"/>
  <c r="I256" i="62"/>
  <c r="J256" i="62"/>
  <c r="K256" i="62"/>
  <c r="L256" i="62"/>
  <c r="G257" i="62"/>
  <c r="H257" i="62"/>
  <c r="I257" i="62"/>
  <c r="J257" i="62"/>
  <c r="K257" i="62"/>
  <c r="L257" i="62"/>
  <c r="G258" i="62"/>
  <c r="H258" i="62"/>
  <c r="I258" i="62"/>
  <c r="J258" i="62"/>
  <c r="K258" i="62"/>
  <c r="L258" i="62"/>
  <c r="G259" i="62"/>
  <c r="H259" i="62"/>
  <c r="I259" i="62"/>
  <c r="J259" i="62"/>
  <c r="K259" i="62"/>
  <c r="L259" i="62"/>
  <c r="G260" i="62"/>
  <c r="H260" i="62"/>
  <c r="I260" i="62"/>
  <c r="J260" i="62"/>
  <c r="K260" i="62"/>
  <c r="L260" i="62"/>
  <c r="G261" i="62"/>
  <c r="H261" i="62"/>
  <c r="I261" i="62"/>
  <c r="J261" i="62"/>
  <c r="K261" i="62"/>
  <c r="L261" i="62"/>
  <c r="G262" i="62"/>
  <c r="H262" i="62"/>
  <c r="I262" i="62"/>
  <c r="J262" i="62"/>
  <c r="K262" i="62"/>
  <c r="L262" i="62"/>
  <c r="G263" i="62"/>
  <c r="H263" i="62"/>
  <c r="I263" i="62"/>
  <c r="J263" i="62"/>
  <c r="K263" i="62"/>
  <c r="L263" i="62"/>
  <c r="G264" i="62"/>
  <c r="H264" i="62"/>
  <c r="I264" i="62"/>
  <c r="J264" i="62"/>
  <c r="K264" i="62"/>
  <c r="L264" i="62"/>
  <c r="G265" i="62"/>
  <c r="H265" i="62"/>
  <c r="I265" i="62"/>
  <c r="J265" i="62"/>
  <c r="K265" i="62"/>
  <c r="L265" i="62"/>
  <c r="G266" i="62"/>
  <c r="H266" i="62"/>
  <c r="I266" i="62"/>
  <c r="J266" i="62"/>
  <c r="K266" i="62"/>
  <c r="L266" i="62"/>
  <c r="G267" i="62"/>
  <c r="H267" i="62"/>
  <c r="I267" i="62"/>
  <c r="J267" i="62"/>
  <c r="K267" i="62"/>
  <c r="L267" i="62"/>
  <c r="E255" i="62"/>
  <c r="E256" i="62"/>
  <c r="E257" i="62"/>
  <c r="E258" i="62"/>
  <c r="E259" i="62"/>
  <c r="E260" i="62"/>
  <c r="E261" i="62"/>
  <c r="E262" i="62"/>
  <c r="E263" i="62"/>
  <c r="E264" i="62"/>
  <c r="E265" i="62"/>
  <c r="E266" i="62"/>
  <c r="E267" i="62"/>
  <c r="E254" i="62"/>
  <c r="G237" i="62"/>
  <c r="H237" i="62"/>
  <c r="I237" i="62"/>
  <c r="J237" i="62"/>
  <c r="K237" i="62"/>
  <c r="L237" i="62"/>
  <c r="G238" i="62"/>
  <c r="H238" i="62"/>
  <c r="I238" i="62"/>
  <c r="J238" i="62"/>
  <c r="K238" i="62"/>
  <c r="L238" i="62"/>
  <c r="G239" i="62"/>
  <c r="H239" i="62"/>
  <c r="I239" i="62"/>
  <c r="J239" i="62"/>
  <c r="K239" i="62"/>
  <c r="L239" i="62"/>
  <c r="G240" i="62"/>
  <c r="H240" i="62"/>
  <c r="I240" i="62"/>
  <c r="J240" i="62"/>
  <c r="K240" i="62"/>
  <c r="L240" i="62"/>
  <c r="G241" i="62"/>
  <c r="H241" i="62"/>
  <c r="I241" i="62"/>
  <c r="J241" i="62"/>
  <c r="K241" i="62"/>
  <c r="L241" i="62"/>
  <c r="G242" i="62"/>
  <c r="H242" i="62"/>
  <c r="I242" i="62"/>
  <c r="J242" i="62"/>
  <c r="K242" i="62"/>
  <c r="L242" i="62"/>
  <c r="G243" i="62"/>
  <c r="H243" i="62"/>
  <c r="I243" i="62"/>
  <c r="J243" i="62"/>
  <c r="K243" i="62"/>
  <c r="L243" i="62"/>
  <c r="G244" i="62"/>
  <c r="H244" i="62"/>
  <c r="I244" i="62"/>
  <c r="J244" i="62"/>
  <c r="K244" i="62"/>
  <c r="L244" i="62"/>
  <c r="G245" i="62"/>
  <c r="H245" i="62"/>
  <c r="I245" i="62"/>
  <c r="J245" i="62"/>
  <c r="K245" i="62"/>
  <c r="L245" i="62"/>
  <c r="G246" i="62"/>
  <c r="H246" i="62"/>
  <c r="I246" i="62"/>
  <c r="J246" i="62"/>
  <c r="K246" i="62"/>
  <c r="L246" i="62"/>
  <c r="G247" i="62"/>
  <c r="H247" i="62"/>
  <c r="I247" i="62"/>
  <c r="J247" i="62"/>
  <c r="K247" i="62"/>
  <c r="L247" i="62"/>
  <c r="G248" i="62"/>
  <c r="H248" i="62"/>
  <c r="I248" i="62"/>
  <c r="J248" i="62"/>
  <c r="K248" i="62"/>
  <c r="L248" i="62"/>
  <c r="G249" i="62"/>
  <c r="H249" i="62"/>
  <c r="I249" i="62"/>
  <c r="J249" i="62"/>
  <c r="K249" i="62"/>
  <c r="L249" i="62"/>
  <c r="G250" i="62"/>
  <c r="H250" i="62"/>
  <c r="I250" i="62"/>
  <c r="J250" i="62"/>
  <c r="K250" i="62"/>
  <c r="L250" i="62"/>
  <c r="G251" i="62"/>
  <c r="H251" i="62"/>
  <c r="I251" i="62"/>
  <c r="J251" i="62"/>
  <c r="K251" i="62"/>
  <c r="L251" i="62"/>
  <c r="E238" i="62"/>
  <c r="E239" i="62"/>
  <c r="E240" i="62"/>
  <c r="E241" i="62"/>
  <c r="E242" i="62"/>
  <c r="E243" i="62"/>
  <c r="E244" i="62"/>
  <c r="E245" i="62"/>
  <c r="E246" i="62"/>
  <c r="E247" i="62"/>
  <c r="E248" i="62"/>
  <c r="E249" i="62"/>
  <c r="E250" i="62"/>
  <c r="E251" i="62"/>
  <c r="E237" i="62"/>
  <c r="G220" i="62"/>
  <c r="H220" i="62"/>
  <c r="I220" i="62"/>
  <c r="J220" i="62"/>
  <c r="K220" i="62"/>
  <c r="L220" i="62"/>
  <c r="G221" i="62"/>
  <c r="H221" i="62"/>
  <c r="I221" i="62"/>
  <c r="J221" i="62"/>
  <c r="K221" i="62"/>
  <c r="L221" i="62"/>
  <c r="G222" i="62"/>
  <c r="H222" i="62"/>
  <c r="I222" i="62"/>
  <c r="J222" i="62"/>
  <c r="K222" i="62"/>
  <c r="L222" i="62"/>
  <c r="G223" i="62"/>
  <c r="H223" i="62"/>
  <c r="I223" i="62"/>
  <c r="J223" i="62"/>
  <c r="K223" i="62"/>
  <c r="L223" i="62"/>
  <c r="G224" i="62"/>
  <c r="H224" i="62"/>
  <c r="I224" i="62"/>
  <c r="J224" i="62"/>
  <c r="K224" i="62"/>
  <c r="L224" i="62"/>
  <c r="G225" i="62"/>
  <c r="H225" i="62"/>
  <c r="I225" i="62"/>
  <c r="J225" i="62"/>
  <c r="K225" i="62"/>
  <c r="L225" i="62"/>
  <c r="G226" i="62"/>
  <c r="H226" i="62"/>
  <c r="I226" i="62"/>
  <c r="J226" i="62"/>
  <c r="K226" i="62"/>
  <c r="L226" i="62"/>
  <c r="G227" i="62"/>
  <c r="H227" i="62"/>
  <c r="I227" i="62"/>
  <c r="J227" i="62"/>
  <c r="K227" i="62"/>
  <c r="L227" i="62"/>
  <c r="G228" i="62"/>
  <c r="H228" i="62"/>
  <c r="I228" i="62"/>
  <c r="J228" i="62"/>
  <c r="K228" i="62"/>
  <c r="L228" i="62"/>
  <c r="G229" i="62"/>
  <c r="H229" i="62"/>
  <c r="I229" i="62"/>
  <c r="J229" i="62"/>
  <c r="K229" i="62"/>
  <c r="L229" i="62"/>
  <c r="G230" i="62"/>
  <c r="H230" i="62"/>
  <c r="I230" i="62"/>
  <c r="J230" i="62"/>
  <c r="K230" i="62"/>
  <c r="L230" i="62"/>
  <c r="G231" i="62"/>
  <c r="H231" i="62"/>
  <c r="I231" i="62"/>
  <c r="J231" i="62"/>
  <c r="K231" i="62"/>
  <c r="L231" i="62"/>
  <c r="G232" i="62"/>
  <c r="H232" i="62"/>
  <c r="I232" i="62"/>
  <c r="J232" i="62"/>
  <c r="K232" i="62"/>
  <c r="L232" i="62"/>
  <c r="G233" i="62"/>
  <c r="H233" i="62"/>
  <c r="I233" i="62"/>
  <c r="J233" i="62"/>
  <c r="K233" i="62"/>
  <c r="L233" i="62"/>
  <c r="G234" i="62"/>
  <c r="H234" i="62"/>
  <c r="I234" i="62"/>
  <c r="J234" i="62"/>
  <c r="K234" i="62"/>
  <c r="L234" i="62"/>
  <c r="E221" i="62"/>
  <c r="E222" i="62"/>
  <c r="E223" i="62"/>
  <c r="E224" i="62"/>
  <c r="E225" i="62"/>
  <c r="E226" i="62"/>
  <c r="E227" i="62"/>
  <c r="E228" i="62"/>
  <c r="E229" i="62"/>
  <c r="E230" i="62"/>
  <c r="E231" i="62"/>
  <c r="E232" i="62"/>
  <c r="E233" i="62"/>
  <c r="E234" i="62"/>
  <c r="E220" i="62"/>
  <c r="G203" i="62"/>
  <c r="H203" i="62"/>
  <c r="I203" i="62"/>
  <c r="J203" i="62"/>
  <c r="K203" i="62"/>
  <c r="L203" i="62"/>
  <c r="G204" i="62"/>
  <c r="H204" i="62"/>
  <c r="I204" i="62"/>
  <c r="J204" i="62"/>
  <c r="K204" i="62"/>
  <c r="L204" i="62"/>
  <c r="G205" i="62"/>
  <c r="H205" i="62"/>
  <c r="I205" i="62"/>
  <c r="J205" i="62"/>
  <c r="K205" i="62"/>
  <c r="L205" i="62"/>
  <c r="G206" i="62"/>
  <c r="H206" i="62"/>
  <c r="I206" i="62"/>
  <c r="J206" i="62"/>
  <c r="K206" i="62"/>
  <c r="L206" i="62"/>
  <c r="G207" i="62"/>
  <c r="H207" i="62"/>
  <c r="I207" i="62"/>
  <c r="J207" i="62"/>
  <c r="K207" i="62"/>
  <c r="L207" i="62"/>
  <c r="G208" i="62"/>
  <c r="H208" i="62"/>
  <c r="I208" i="62"/>
  <c r="J208" i="62"/>
  <c r="K208" i="62"/>
  <c r="L208" i="62"/>
  <c r="G209" i="62"/>
  <c r="H209" i="62"/>
  <c r="I209" i="62"/>
  <c r="J209" i="62"/>
  <c r="K209" i="62"/>
  <c r="L209" i="62"/>
  <c r="G210" i="62"/>
  <c r="H210" i="62"/>
  <c r="I210" i="62"/>
  <c r="J210" i="62"/>
  <c r="K210" i="62"/>
  <c r="L210" i="62"/>
  <c r="G211" i="62"/>
  <c r="H211" i="62"/>
  <c r="I211" i="62"/>
  <c r="J211" i="62"/>
  <c r="K211" i="62"/>
  <c r="L211" i="62"/>
  <c r="G212" i="62"/>
  <c r="H212" i="62"/>
  <c r="I212" i="62"/>
  <c r="J212" i="62"/>
  <c r="K212" i="62"/>
  <c r="L212" i="62"/>
  <c r="G213" i="62"/>
  <c r="H213" i="62"/>
  <c r="I213" i="62"/>
  <c r="J213" i="62"/>
  <c r="K213" i="62"/>
  <c r="L213" i="62"/>
  <c r="G214" i="62"/>
  <c r="H214" i="62"/>
  <c r="I214" i="62"/>
  <c r="J214" i="62"/>
  <c r="K214" i="62"/>
  <c r="L214" i="62"/>
  <c r="G215" i="62"/>
  <c r="H215" i="62"/>
  <c r="I215" i="62"/>
  <c r="J215" i="62"/>
  <c r="K215" i="62"/>
  <c r="L215" i="62"/>
  <c r="G216" i="62"/>
  <c r="H216" i="62"/>
  <c r="I216" i="62"/>
  <c r="J216" i="62"/>
  <c r="K216" i="62"/>
  <c r="L216" i="62"/>
  <c r="G217" i="62"/>
  <c r="H217" i="62"/>
  <c r="I217" i="62"/>
  <c r="J217" i="62"/>
  <c r="K217" i="62"/>
  <c r="L217" i="62"/>
  <c r="E204" i="62"/>
  <c r="E205" i="62"/>
  <c r="E206" i="62"/>
  <c r="E207" i="62"/>
  <c r="E208" i="62"/>
  <c r="E209" i="62"/>
  <c r="E210" i="62"/>
  <c r="E211" i="62"/>
  <c r="E212" i="62"/>
  <c r="E213" i="62"/>
  <c r="E214" i="62"/>
  <c r="E215" i="62"/>
  <c r="E216" i="62"/>
  <c r="E217" i="62"/>
  <c r="E203" i="62"/>
  <c r="G186" i="62"/>
  <c r="H186" i="62"/>
  <c r="I186" i="62"/>
  <c r="J186" i="62"/>
  <c r="K186" i="62"/>
  <c r="L186" i="62"/>
  <c r="G187" i="62"/>
  <c r="H187" i="62"/>
  <c r="I187" i="62"/>
  <c r="J187" i="62"/>
  <c r="K187" i="62"/>
  <c r="L187" i="62"/>
  <c r="G188" i="62"/>
  <c r="H188" i="62"/>
  <c r="I188" i="62"/>
  <c r="J188" i="62"/>
  <c r="K188" i="62"/>
  <c r="L188" i="62"/>
  <c r="G189" i="62"/>
  <c r="H189" i="62"/>
  <c r="I189" i="62"/>
  <c r="J189" i="62"/>
  <c r="K189" i="62"/>
  <c r="L189" i="62"/>
  <c r="G190" i="62"/>
  <c r="H190" i="62"/>
  <c r="I190" i="62"/>
  <c r="J190" i="62"/>
  <c r="K190" i="62"/>
  <c r="L190" i="62"/>
  <c r="G191" i="62"/>
  <c r="H191" i="62"/>
  <c r="I191" i="62"/>
  <c r="J191" i="62"/>
  <c r="K191" i="62"/>
  <c r="L191" i="62"/>
  <c r="G192" i="62"/>
  <c r="H192" i="62"/>
  <c r="I192" i="62"/>
  <c r="J192" i="62"/>
  <c r="K192" i="62"/>
  <c r="L192" i="62"/>
  <c r="G193" i="62"/>
  <c r="H193" i="62"/>
  <c r="I193" i="62"/>
  <c r="J193" i="62"/>
  <c r="K193" i="62"/>
  <c r="L193" i="62"/>
  <c r="G194" i="62"/>
  <c r="H194" i="62"/>
  <c r="I194" i="62"/>
  <c r="J194" i="62"/>
  <c r="K194" i="62"/>
  <c r="L194" i="62"/>
  <c r="G195" i="62"/>
  <c r="H195" i="62"/>
  <c r="I195" i="62"/>
  <c r="J195" i="62"/>
  <c r="K195" i="62"/>
  <c r="L195" i="62"/>
  <c r="G196" i="62"/>
  <c r="H196" i="62"/>
  <c r="I196" i="62"/>
  <c r="J196" i="62"/>
  <c r="K196" i="62"/>
  <c r="L196" i="62"/>
  <c r="G197" i="62"/>
  <c r="H197" i="62"/>
  <c r="I197" i="62"/>
  <c r="J197" i="62"/>
  <c r="K197" i="62"/>
  <c r="L197" i="62"/>
  <c r="G198" i="62"/>
  <c r="H198" i="62"/>
  <c r="I198" i="62"/>
  <c r="J198" i="62"/>
  <c r="K198" i="62"/>
  <c r="L198" i="62"/>
  <c r="G199" i="62"/>
  <c r="H199" i="62"/>
  <c r="I199" i="62"/>
  <c r="J199" i="62"/>
  <c r="K199" i="62"/>
  <c r="L199" i="62"/>
  <c r="G200" i="62"/>
  <c r="H200" i="62"/>
  <c r="I200" i="62"/>
  <c r="J200" i="62"/>
  <c r="K200" i="62"/>
  <c r="L200" i="62"/>
  <c r="E187" i="62"/>
  <c r="E188" i="62"/>
  <c r="E189" i="62"/>
  <c r="E190" i="62"/>
  <c r="E191" i="62"/>
  <c r="E192" i="62"/>
  <c r="E193" i="62"/>
  <c r="E194" i="62"/>
  <c r="E195" i="62"/>
  <c r="E196" i="62"/>
  <c r="E197" i="62"/>
  <c r="E198" i="62"/>
  <c r="E199" i="62"/>
  <c r="E200" i="62"/>
  <c r="E186" i="62"/>
  <c r="G169" i="62"/>
  <c r="H169" i="62"/>
  <c r="I169" i="62"/>
  <c r="J169" i="62"/>
  <c r="K169" i="62"/>
  <c r="L169" i="62"/>
  <c r="G170" i="62"/>
  <c r="H170" i="62"/>
  <c r="I170" i="62"/>
  <c r="J170" i="62"/>
  <c r="K170" i="62"/>
  <c r="L170" i="62"/>
  <c r="G171" i="62"/>
  <c r="H171" i="62"/>
  <c r="I171" i="62"/>
  <c r="J171" i="62"/>
  <c r="K171" i="62"/>
  <c r="L171" i="62"/>
  <c r="G172" i="62"/>
  <c r="H172" i="62"/>
  <c r="I172" i="62"/>
  <c r="J172" i="62"/>
  <c r="K172" i="62"/>
  <c r="L172" i="62"/>
  <c r="G173" i="62"/>
  <c r="H173" i="62"/>
  <c r="I173" i="62"/>
  <c r="J173" i="62"/>
  <c r="K173" i="62"/>
  <c r="L173" i="62"/>
  <c r="G174" i="62"/>
  <c r="H174" i="62"/>
  <c r="I174" i="62"/>
  <c r="J174" i="62"/>
  <c r="K174" i="62"/>
  <c r="L174" i="62"/>
  <c r="G175" i="62"/>
  <c r="H175" i="62"/>
  <c r="I175" i="62"/>
  <c r="J175" i="62"/>
  <c r="K175" i="62"/>
  <c r="L175" i="62"/>
  <c r="G176" i="62"/>
  <c r="H176" i="62"/>
  <c r="I176" i="62"/>
  <c r="J176" i="62"/>
  <c r="K176" i="62"/>
  <c r="L176" i="62"/>
  <c r="G177" i="62"/>
  <c r="H177" i="62"/>
  <c r="I177" i="62"/>
  <c r="J177" i="62"/>
  <c r="K177" i="62"/>
  <c r="L177" i="62"/>
  <c r="G178" i="62"/>
  <c r="H178" i="62"/>
  <c r="I178" i="62"/>
  <c r="J178" i="62"/>
  <c r="K178" i="62"/>
  <c r="L178" i="62"/>
  <c r="G179" i="62"/>
  <c r="H179" i="62"/>
  <c r="I179" i="62"/>
  <c r="J179" i="62"/>
  <c r="K179" i="62"/>
  <c r="L179" i="62"/>
  <c r="G180" i="62"/>
  <c r="H180" i="62"/>
  <c r="I180" i="62"/>
  <c r="J180" i="62"/>
  <c r="K180" i="62"/>
  <c r="L180" i="62"/>
  <c r="G181" i="62"/>
  <c r="H181" i="62"/>
  <c r="I181" i="62"/>
  <c r="J181" i="62"/>
  <c r="K181" i="62"/>
  <c r="L181" i="62"/>
  <c r="G182" i="62"/>
  <c r="H182" i="62"/>
  <c r="I182" i="62"/>
  <c r="J182" i="62"/>
  <c r="K182" i="62"/>
  <c r="L182" i="62"/>
  <c r="G183" i="62"/>
  <c r="H183" i="62"/>
  <c r="I183" i="62"/>
  <c r="J183" i="62"/>
  <c r="K183" i="62"/>
  <c r="L183" i="62"/>
  <c r="E170" i="62"/>
  <c r="E171" i="62"/>
  <c r="E172" i="62"/>
  <c r="E173" i="62"/>
  <c r="E174" i="62"/>
  <c r="E175" i="62"/>
  <c r="E176" i="62"/>
  <c r="E177" i="62"/>
  <c r="E178" i="62"/>
  <c r="E179" i="62"/>
  <c r="E180" i="62"/>
  <c r="E181" i="62"/>
  <c r="E182" i="62"/>
  <c r="E183" i="62"/>
  <c r="E169" i="62"/>
  <c r="G152" i="62"/>
  <c r="H152" i="62"/>
  <c r="I152" i="62"/>
  <c r="J152" i="62"/>
  <c r="K152" i="62"/>
  <c r="L152" i="62"/>
  <c r="G153" i="62"/>
  <c r="H153" i="62"/>
  <c r="I153" i="62"/>
  <c r="J153" i="62"/>
  <c r="K153" i="62"/>
  <c r="L153" i="62"/>
  <c r="G154" i="62"/>
  <c r="H154" i="62"/>
  <c r="I154" i="62"/>
  <c r="J154" i="62"/>
  <c r="K154" i="62"/>
  <c r="L154" i="62"/>
  <c r="G155" i="62"/>
  <c r="H155" i="62"/>
  <c r="I155" i="62"/>
  <c r="J155" i="62"/>
  <c r="K155" i="62"/>
  <c r="L155" i="62"/>
  <c r="G156" i="62"/>
  <c r="H156" i="62"/>
  <c r="I156" i="62"/>
  <c r="J156" i="62"/>
  <c r="K156" i="62"/>
  <c r="L156" i="62"/>
  <c r="G157" i="62"/>
  <c r="H157" i="62"/>
  <c r="I157" i="62"/>
  <c r="J157" i="62"/>
  <c r="K157" i="62"/>
  <c r="L157" i="62"/>
  <c r="G158" i="62"/>
  <c r="H158" i="62"/>
  <c r="I158" i="62"/>
  <c r="J158" i="62"/>
  <c r="K158" i="62"/>
  <c r="L158" i="62"/>
  <c r="G159" i="62"/>
  <c r="H159" i="62"/>
  <c r="I159" i="62"/>
  <c r="J159" i="62"/>
  <c r="K159" i="62"/>
  <c r="L159" i="62"/>
  <c r="G160" i="62"/>
  <c r="H160" i="62"/>
  <c r="I160" i="62"/>
  <c r="J160" i="62"/>
  <c r="K160" i="62"/>
  <c r="L160" i="62"/>
  <c r="G161" i="62"/>
  <c r="H161" i="62"/>
  <c r="I161" i="62"/>
  <c r="J161" i="62"/>
  <c r="K161" i="62"/>
  <c r="L161" i="62"/>
  <c r="G162" i="62"/>
  <c r="H162" i="62"/>
  <c r="I162" i="62"/>
  <c r="J162" i="62"/>
  <c r="K162" i="62"/>
  <c r="L162" i="62"/>
  <c r="G163" i="62"/>
  <c r="H163" i="62"/>
  <c r="I163" i="62"/>
  <c r="J163" i="62"/>
  <c r="K163" i="62"/>
  <c r="L163" i="62"/>
  <c r="G164" i="62"/>
  <c r="H164" i="62"/>
  <c r="I164" i="62"/>
  <c r="J164" i="62"/>
  <c r="K164" i="62"/>
  <c r="L164" i="62"/>
  <c r="G165" i="62"/>
  <c r="H165" i="62"/>
  <c r="I165" i="62"/>
  <c r="J165" i="62"/>
  <c r="K165" i="62"/>
  <c r="L165" i="62"/>
  <c r="G166" i="62"/>
  <c r="H166" i="62"/>
  <c r="I166" i="62"/>
  <c r="J166" i="62"/>
  <c r="K166" i="62"/>
  <c r="L166" i="62"/>
  <c r="E153" i="62"/>
  <c r="E154" i="62"/>
  <c r="E155" i="62"/>
  <c r="E156" i="62"/>
  <c r="E157" i="62"/>
  <c r="E158" i="62"/>
  <c r="E159" i="62"/>
  <c r="E160" i="62"/>
  <c r="E161" i="62"/>
  <c r="E162" i="62"/>
  <c r="E163" i="62"/>
  <c r="E164" i="62"/>
  <c r="E165" i="62"/>
  <c r="E166" i="62"/>
  <c r="E152" i="62"/>
  <c r="G135" i="62"/>
  <c r="H135" i="62"/>
  <c r="I135" i="62"/>
  <c r="J135" i="62"/>
  <c r="K135" i="62"/>
  <c r="L135" i="62"/>
  <c r="G136" i="62"/>
  <c r="H136" i="62"/>
  <c r="I136" i="62"/>
  <c r="J136" i="62"/>
  <c r="K136" i="62"/>
  <c r="L136" i="62"/>
  <c r="G137" i="62"/>
  <c r="H137" i="62"/>
  <c r="I137" i="62"/>
  <c r="J137" i="62"/>
  <c r="K137" i="62"/>
  <c r="L137" i="62"/>
  <c r="G138" i="62"/>
  <c r="H138" i="62"/>
  <c r="I138" i="62"/>
  <c r="J138" i="62"/>
  <c r="K138" i="62"/>
  <c r="L138" i="62"/>
  <c r="G139" i="62"/>
  <c r="H139" i="62"/>
  <c r="I139" i="62"/>
  <c r="J139" i="62"/>
  <c r="K139" i="62"/>
  <c r="L139" i="62"/>
  <c r="G140" i="62"/>
  <c r="H140" i="62"/>
  <c r="I140" i="62"/>
  <c r="J140" i="62"/>
  <c r="K140" i="62"/>
  <c r="L140" i="62"/>
  <c r="G141" i="62"/>
  <c r="H141" i="62"/>
  <c r="I141" i="62"/>
  <c r="J141" i="62"/>
  <c r="K141" i="62"/>
  <c r="L141" i="62"/>
  <c r="G142" i="62"/>
  <c r="H142" i="62"/>
  <c r="I142" i="62"/>
  <c r="J142" i="62"/>
  <c r="K142" i="62"/>
  <c r="L142" i="62"/>
  <c r="G143" i="62"/>
  <c r="H143" i="62"/>
  <c r="I143" i="62"/>
  <c r="J143" i="62"/>
  <c r="K143" i="62"/>
  <c r="L143" i="62"/>
  <c r="G144" i="62"/>
  <c r="H144" i="62"/>
  <c r="I144" i="62"/>
  <c r="J144" i="62"/>
  <c r="K144" i="62"/>
  <c r="L144" i="62"/>
  <c r="G145" i="62"/>
  <c r="H145" i="62"/>
  <c r="I145" i="62"/>
  <c r="J145" i="62"/>
  <c r="K145" i="62"/>
  <c r="L145" i="62"/>
  <c r="G146" i="62"/>
  <c r="H146" i="62"/>
  <c r="I146" i="62"/>
  <c r="J146" i="62"/>
  <c r="K146" i="62"/>
  <c r="L146" i="62"/>
  <c r="G147" i="62"/>
  <c r="H147" i="62"/>
  <c r="I147" i="62"/>
  <c r="J147" i="62"/>
  <c r="K147" i="62"/>
  <c r="L147" i="62"/>
  <c r="G148" i="62"/>
  <c r="H148" i="62"/>
  <c r="I148" i="62"/>
  <c r="J148" i="62"/>
  <c r="K148" i="62"/>
  <c r="L148" i="62"/>
  <c r="G149" i="62"/>
  <c r="H149" i="62"/>
  <c r="I149" i="62"/>
  <c r="J149" i="62"/>
  <c r="K149" i="62"/>
  <c r="L149" i="62"/>
  <c r="E136" i="62"/>
  <c r="E137" i="62"/>
  <c r="E138" i="62"/>
  <c r="E139" i="62"/>
  <c r="E140" i="62"/>
  <c r="E141" i="62"/>
  <c r="E142" i="62"/>
  <c r="E143" i="62"/>
  <c r="E144" i="62"/>
  <c r="E145" i="62"/>
  <c r="E146" i="62"/>
  <c r="E147" i="62"/>
  <c r="E148" i="62"/>
  <c r="E149" i="62"/>
  <c r="E135" i="62"/>
  <c r="G118" i="62"/>
  <c r="H118" i="62"/>
  <c r="I118" i="62"/>
  <c r="J118" i="62"/>
  <c r="K118" i="62"/>
  <c r="L118" i="62"/>
  <c r="G119" i="62"/>
  <c r="H119" i="62"/>
  <c r="I119" i="62"/>
  <c r="J119" i="62"/>
  <c r="K119" i="62"/>
  <c r="L119" i="62"/>
  <c r="G120" i="62"/>
  <c r="H120" i="62"/>
  <c r="I120" i="62"/>
  <c r="J120" i="62"/>
  <c r="K120" i="62"/>
  <c r="L120" i="62"/>
  <c r="G121" i="62"/>
  <c r="H121" i="62"/>
  <c r="I121" i="62"/>
  <c r="J121" i="62"/>
  <c r="K121" i="62"/>
  <c r="L121" i="62"/>
  <c r="G122" i="62"/>
  <c r="H122" i="62"/>
  <c r="I122" i="62"/>
  <c r="J122" i="62"/>
  <c r="K122" i="62"/>
  <c r="L122" i="62"/>
  <c r="G123" i="62"/>
  <c r="H123" i="62"/>
  <c r="I123" i="62"/>
  <c r="J123" i="62"/>
  <c r="K123" i="62"/>
  <c r="L123" i="62"/>
  <c r="G124" i="62"/>
  <c r="H124" i="62"/>
  <c r="I124" i="62"/>
  <c r="J124" i="62"/>
  <c r="K124" i="62"/>
  <c r="L124" i="62"/>
  <c r="G125" i="62"/>
  <c r="H125" i="62"/>
  <c r="I125" i="62"/>
  <c r="J125" i="62"/>
  <c r="K125" i="62"/>
  <c r="L125" i="62"/>
  <c r="G126" i="62"/>
  <c r="H126" i="62"/>
  <c r="I126" i="62"/>
  <c r="J126" i="62"/>
  <c r="K126" i="62"/>
  <c r="L126" i="62"/>
  <c r="G127" i="62"/>
  <c r="H127" i="62"/>
  <c r="I127" i="62"/>
  <c r="J127" i="62"/>
  <c r="K127" i="62"/>
  <c r="L127" i="62"/>
  <c r="G128" i="62"/>
  <c r="H128" i="62"/>
  <c r="I128" i="62"/>
  <c r="J128" i="62"/>
  <c r="K128" i="62"/>
  <c r="L128" i="62"/>
  <c r="G129" i="62"/>
  <c r="H129" i="62"/>
  <c r="I129" i="62"/>
  <c r="J129" i="62"/>
  <c r="K129" i="62"/>
  <c r="L129" i="62"/>
  <c r="G130" i="62"/>
  <c r="H130" i="62"/>
  <c r="I130" i="62"/>
  <c r="J130" i="62"/>
  <c r="K130" i="62"/>
  <c r="L130" i="62"/>
  <c r="G131" i="62"/>
  <c r="H131" i="62"/>
  <c r="I131" i="62"/>
  <c r="J131" i="62"/>
  <c r="K131" i="62"/>
  <c r="L131" i="62"/>
  <c r="G132" i="62"/>
  <c r="H132" i="62"/>
  <c r="I132" i="62"/>
  <c r="J132" i="62"/>
  <c r="K132" i="62"/>
  <c r="L132" i="62"/>
  <c r="E119" i="62"/>
  <c r="E120" i="62"/>
  <c r="E121" i="62"/>
  <c r="E122" i="62"/>
  <c r="E123" i="62"/>
  <c r="E124" i="62"/>
  <c r="E125" i="62"/>
  <c r="E126" i="62"/>
  <c r="E127" i="62"/>
  <c r="E128" i="62"/>
  <c r="E129" i="62"/>
  <c r="E130" i="62"/>
  <c r="E131" i="62"/>
  <c r="E132" i="62"/>
  <c r="E118" i="62"/>
  <c r="G106" i="62"/>
  <c r="H106" i="62"/>
  <c r="I106" i="62"/>
  <c r="J106" i="62"/>
  <c r="K106" i="62"/>
  <c r="L106" i="62"/>
  <c r="G107" i="62"/>
  <c r="H107" i="62"/>
  <c r="I107" i="62"/>
  <c r="J107" i="62"/>
  <c r="K107" i="62"/>
  <c r="L107" i="62"/>
  <c r="G108" i="62"/>
  <c r="H108" i="62"/>
  <c r="I108" i="62"/>
  <c r="J108" i="62"/>
  <c r="K108" i="62"/>
  <c r="L108" i="62"/>
  <c r="G109" i="62"/>
  <c r="H109" i="62"/>
  <c r="I109" i="62"/>
  <c r="J109" i="62"/>
  <c r="K109" i="62"/>
  <c r="L109" i="62"/>
  <c r="G110" i="62"/>
  <c r="H110" i="62"/>
  <c r="I110" i="62"/>
  <c r="J110" i="62"/>
  <c r="K110" i="62"/>
  <c r="L110" i="62"/>
  <c r="G111" i="62"/>
  <c r="H111" i="62"/>
  <c r="I111" i="62"/>
  <c r="J111" i="62"/>
  <c r="K111" i="62"/>
  <c r="L111" i="62"/>
  <c r="G112" i="62"/>
  <c r="H112" i="62"/>
  <c r="I112" i="62"/>
  <c r="J112" i="62"/>
  <c r="K112" i="62"/>
  <c r="L112" i="62"/>
  <c r="G113" i="62"/>
  <c r="H113" i="62"/>
  <c r="I113" i="62"/>
  <c r="J113" i="62"/>
  <c r="K113" i="62"/>
  <c r="L113" i="62"/>
  <c r="G114" i="62"/>
  <c r="H114" i="62"/>
  <c r="I114" i="62"/>
  <c r="J114" i="62"/>
  <c r="K114" i="62"/>
  <c r="L114" i="62"/>
  <c r="G115" i="62"/>
  <c r="H115" i="62"/>
  <c r="I115" i="62"/>
  <c r="J115" i="62"/>
  <c r="K115" i="62"/>
  <c r="L115" i="62"/>
  <c r="G116" i="62"/>
  <c r="H116" i="62"/>
  <c r="I116" i="62"/>
  <c r="J116" i="62"/>
  <c r="K116" i="62"/>
  <c r="L116" i="62"/>
  <c r="G117" i="62"/>
  <c r="H117" i="62"/>
  <c r="I117" i="62"/>
  <c r="J117" i="62"/>
  <c r="K117" i="62"/>
  <c r="L117" i="62"/>
  <c r="E107" i="62"/>
  <c r="E108" i="62"/>
  <c r="E109" i="62"/>
  <c r="E110" i="62"/>
  <c r="E111" i="62"/>
  <c r="E112" i="62"/>
  <c r="E113" i="62"/>
  <c r="E114" i="62"/>
  <c r="E115" i="62"/>
  <c r="E116" i="62"/>
  <c r="E117" i="62"/>
  <c r="E106" i="62"/>
  <c r="J89" i="62"/>
  <c r="K89" i="62"/>
  <c r="L89" i="62"/>
  <c r="J90" i="62"/>
  <c r="K90" i="62"/>
  <c r="L90" i="62"/>
  <c r="J91" i="62"/>
  <c r="K91" i="62"/>
  <c r="L91" i="62"/>
  <c r="J92" i="62"/>
  <c r="K92" i="62"/>
  <c r="L92" i="62"/>
  <c r="J93" i="62"/>
  <c r="K93" i="62"/>
  <c r="L93" i="62"/>
  <c r="J94" i="62"/>
  <c r="K94" i="62"/>
  <c r="L94" i="62"/>
  <c r="J95" i="62"/>
  <c r="K95" i="62"/>
  <c r="L95" i="62"/>
  <c r="J96" i="62"/>
  <c r="K96" i="62"/>
  <c r="L96" i="62"/>
  <c r="J97" i="62"/>
  <c r="K97" i="62"/>
  <c r="L97" i="62"/>
  <c r="J98" i="62"/>
  <c r="K98" i="62"/>
  <c r="L98" i="62"/>
  <c r="J99" i="62"/>
  <c r="K99" i="62"/>
  <c r="L99" i="62"/>
  <c r="J100" i="62"/>
  <c r="K100" i="62"/>
  <c r="L100" i="62"/>
  <c r="J101" i="62"/>
  <c r="K101" i="62"/>
  <c r="L101" i="62"/>
  <c r="J102" i="62"/>
  <c r="K102" i="62"/>
  <c r="L102" i="62"/>
  <c r="J103" i="62"/>
  <c r="K103" i="62"/>
  <c r="L103" i="62"/>
  <c r="G89" i="62"/>
  <c r="H89" i="62"/>
  <c r="I89" i="62"/>
  <c r="G90" i="62"/>
  <c r="H90" i="62"/>
  <c r="I90" i="62"/>
  <c r="G91" i="62"/>
  <c r="H91" i="62"/>
  <c r="I91" i="62"/>
  <c r="G92" i="62"/>
  <c r="H92" i="62"/>
  <c r="I92" i="62"/>
  <c r="G93" i="62"/>
  <c r="H93" i="62"/>
  <c r="I93" i="62"/>
  <c r="G94" i="62"/>
  <c r="H94" i="62"/>
  <c r="I94" i="62"/>
  <c r="G95" i="62"/>
  <c r="H95" i="62"/>
  <c r="I95" i="62"/>
  <c r="G96" i="62"/>
  <c r="H96" i="62"/>
  <c r="I96" i="62"/>
  <c r="G97" i="62"/>
  <c r="H97" i="62"/>
  <c r="I97" i="62"/>
  <c r="G98" i="62"/>
  <c r="H98" i="62"/>
  <c r="I98" i="62"/>
  <c r="G99" i="62"/>
  <c r="H99" i="62"/>
  <c r="I99" i="62"/>
  <c r="G100" i="62"/>
  <c r="H100" i="62"/>
  <c r="I100" i="62"/>
  <c r="G101" i="62"/>
  <c r="H101" i="62"/>
  <c r="I101" i="62"/>
  <c r="G102" i="62"/>
  <c r="H102" i="62"/>
  <c r="I102" i="62"/>
  <c r="G103" i="62"/>
  <c r="H103" i="62"/>
  <c r="I103" i="62"/>
  <c r="E90" i="62"/>
  <c r="E91" i="62"/>
  <c r="E92" i="62"/>
  <c r="E93" i="62"/>
  <c r="E94" i="62"/>
  <c r="E95" i="62"/>
  <c r="E96" i="62"/>
  <c r="E97" i="62"/>
  <c r="E98" i="62"/>
  <c r="E99" i="62"/>
  <c r="E100" i="62"/>
  <c r="E101" i="62"/>
  <c r="E102" i="62"/>
  <c r="E103" i="62"/>
  <c r="E89" i="62"/>
  <c r="G77" i="62"/>
  <c r="H77" i="62"/>
  <c r="I77" i="62"/>
  <c r="J77" i="62"/>
  <c r="K77" i="62"/>
  <c r="L77" i="62"/>
  <c r="G78" i="62"/>
  <c r="H78" i="62"/>
  <c r="I78" i="62"/>
  <c r="J78" i="62"/>
  <c r="K78" i="62"/>
  <c r="L78" i="62"/>
  <c r="G79" i="62"/>
  <c r="H79" i="62"/>
  <c r="I79" i="62"/>
  <c r="J79" i="62"/>
  <c r="K79" i="62"/>
  <c r="L79" i="62"/>
  <c r="G80" i="62"/>
  <c r="H80" i="62"/>
  <c r="I80" i="62"/>
  <c r="J80" i="62"/>
  <c r="K80" i="62"/>
  <c r="L80" i="62"/>
  <c r="G81" i="62"/>
  <c r="H81" i="62"/>
  <c r="I81" i="62"/>
  <c r="J81" i="62"/>
  <c r="K81" i="62"/>
  <c r="L81" i="62"/>
  <c r="G82" i="62"/>
  <c r="H82" i="62"/>
  <c r="I82" i="62"/>
  <c r="J82" i="62"/>
  <c r="K82" i="62"/>
  <c r="L82" i="62"/>
  <c r="G83" i="62"/>
  <c r="H83" i="62"/>
  <c r="I83" i="62"/>
  <c r="J83" i="62"/>
  <c r="K83" i="62"/>
  <c r="L83" i="62"/>
  <c r="G84" i="62"/>
  <c r="H84" i="62"/>
  <c r="I84" i="62"/>
  <c r="J84" i="62"/>
  <c r="K84" i="62"/>
  <c r="L84" i="62"/>
  <c r="G85" i="62"/>
  <c r="H85" i="62"/>
  <c r="I85" i="62"/>
  <c r="J85" i="62"/>
  <c r="K85" i="62"/>
  <c r="L85" i="62"/>
  <c r="G86" i="62"/>
  <c r="H86" i="62"/>
  <c r="I86" i="62"/>
  <c r="J86" i="62"/>
  <c r="K86" i="62"/>
  <c r="L86" i="62"/>
  <c r="G87" i="62"/>
  <c r="H87" i="62"/>
  <c r="I87" i="62"/>
  <c r="J87" i="62"/>
  <c r="K87" i="62"/>
  <c r="L87" i="62"/>
  <c r="G88" i="62"/>
  <c r="H88" i="62"/>
  <c r="I88" i="62"/>
  <c r="J88" i="62"/>
  <c r="K88" i="62"/>
  <c r="L88" i="62"/>
  <c r="E78" i="62"/>
  <c r="E79" i="62"/>
  <c r="E80" i="62"/>
  <c r="E81" i="62"/>
  <c r="E82" i="62"/>
  <c r="E83" i="62"/>
  <c r="E84" i="62"/>
  <c r="E85" i="62"/>
  <c r="E86" i="62"/>
  <c r="E87" i="62"/>
  <c r="E88" i="62"/>
  <c r="E77" i="62"/>
  <c r="G65" i="62"/>
  <c r="H65" i="62"/>
  <c r="I65" i="62"/>
  <c r="J65" i="62"/>
  <c r="K65" i="62"/>
  <c r="L65" i="62"/>
  <c r="G66" i="62"/>
  <c r="H66" i="62"/>
  <c r="I66" i="62"/>
  <c r="J66" i="62"/>
  <c r="K66" i="62"/>
  <c r="L66" i="62"/>
  <c r="G67" i="62"/>
  <c r="H67" i="62"/>
  <c r="I67" i="62"/>
  <c r="J67" i="62"/>
  <c r="K67" i="62"/>
  <c r="L67" i="62"/>
  <c r="G68" i="62"/>
  <c r="H68" i="62"/>
  <c r="I68" i="62"/>
  <c r="J68" i="62"/>
  <c r="K68" i="62"/>
  <c r="L68" i="62"/>
  <c r="G69" i="62"/>
  <c r="H69" i="62"/>
  <c r="I69" i="62"/>
  <c r="J69" i="62"/>
  <c r="K69" i="62"/>
  <c r="L69" i="62"/>
  <c r="G70" i="62"/>
  <c r="H70" i="62"/>
  <c r="I70" i="62"/>
  <c r="J70" i="62"/>
  <c r="K70" i="62"/>
  <c r="L70" i="62"/>
  <c r="G71" i="62"/>
  <c r="H71" i="62"/>
  <c r="I71" i="62"/>
  <c r="J71" i="62"/>
  <c r="K71" i="62"/>
  <c r="L71" i="62"/>
  <c r="G72" i="62"/>
  <c r="H72" i="62"/>
  <c r="I72" i="62"/>
  <c r="J72" i="62"/>
  <c r="K72" i="62"/>
  <c r="L72" i="62"/>
  <c r="G73" i="62"/>
  <c r="H73" i="62"/>
  <c r="I73" i="62"/>
  <c r="J73" i="62"/>
  <c r="K73" i="62"/>
  <c r="L73" i="62"/>
  <c r="G74" i="62"/>
  <c r="H74" i="62"/>
  <c r="I74" i="62"/>
  <c r="J74" i="62"/>
  <c r="K74" i="62"/>
  <c r="L74" i="62"/>
  <c r="G75" i="62"/>
  <c r="H75" i="62"/>
  <c r="I75" i="62"/>
  <c r="J75" i="62"/>
  <c r="K75" i="62"/>
  <c r="L75" i="62"/>
  <c r="G76" i="62"/>
  <c r="H76" i="62"/>
  <c r="I76" i="62"/>
  <c r="J76" i="62"/>
  <c r="K76" i="62"/>
  <c r="L76" i="62"/>
  <c r="E66" i="62"/>
  <c r="E67" i="62"/>
  <c r="E68" i="62"/>
  <c r="E69" i="62"/>
  <c r="E70" i="62"/>
  <c r="E71" i="62"/>
  <c r="E72" i="62"/>
  <c r="E73" i="62"/>
  <c r="E74" i="62"/>
  <c r="E75" i="62"/>
  <c r="E76" i="62"/>
  <c r="E65" i="62"/>
  <c r="G48" i="62"/>
  <c r="H48" i="62"/>
  <c r="I48" i="62"/>
  <c r="J48" i="62"/>
  <c r="K48" i="62"/>
  <c r="L48" i="62"/>
  <c r="G49" i="62"/>
  <c r="H49" i="62"/>
  <c r="I49" i="62"/>
  <c r="J49" i="62"/>
  <c r="K49" i="62"/>
  <c r="L49" i="62"/>
  <c r="G50" i="62"/>
  <c r="H50" i="62"/>
  <c r="I50" i="62"/>
  <c r="J50" i="62"/>
  <c r="K50" i="62"/>
  <c r="L50" i="62"/>
  <c r="G51" i="62"/>
  <c r="H51" i="62"/>
  <c r="I51" i="62"/>
  <c r="J51" i="62"/>
  <c r="K51" i="62"/>
  <c r="L51" i="62"/>
  <c r="G52" i="62"/>
  <c r="H52" i="62"/>
  <c r="I52" i="62"/>
  <c r="J52" i="62"/>
  <c r="K52" i="62"/>
  <c r="L52" i="62"/>
  <c r="G53" i="62"/>
  <c r="H53" i="62"/>
  <c r="I53" i="62"/>
  <c r="J53" i="62"/>
  <c r="K53" i="62"/>
  <c r="L53" i="62"/>
  <c r="G54" i="62"/>
  <c r="H54" i="62"/>
  <c r="I54" i="62"/>
  <c r="J54" i="62"/>
  <c r="K54" i="62"/>
  <c r="L54" i="62"/>
  <c r="G55" i="62"/>
  <c r="H55" i="62"/>
  <c r="I55" i="62"/>
  <c r="J55" i="62"/>
  <c r="K55" i="62"/>
  <c r="L55" i="62"/>
  <c r="G56" i="62"/>
  <c r="H56" i="62"/>
  <c r="I56" i="62"/>
  <c r="J56" i="62"/>
  <c r="K56" i="62"/>
  <c r="L56" i="62"/>
  <c r="G57" i="62"/>
  <c r="H57" i="62"/>
  <c r="I57" i="62"/>
  <c r="J57" i="62"/>
  <c r="K57" i="62"/>
  <c r="L57" i="62"/>
  <c r="G58" i="62"/>
  <c r="H58" i="62"/>
  <c r="I58" i="62"/>
  <c r="J58" i="62"/>
  <c r="K58" i="62"/>
  <c r="L58" i="62"/>
  <c r="G59" i="62"/>
  <c r="H59" i="62"/>
  <c r="I59" i="62"/>
  <c r="J59" i="62"/>
  <c r="K59" i="62"/>
  <c r="L59" i="62"/>
  <c r="G60" i="62"/>
  <c r="H60" i="62"/>
  <c r="I60" i="62"/>
  <c r="J60" i="62"/>
  <c r="K60" i="62"/>
  <c r="L60" i="62"/>
  <c r="G61" i="62"/>
  <c r="H61" i="62"/>
  <c r="I61" i="62"/>
  <c r="J61" i="62"/>
  <c r="K61" i="62"/>
  <c r="L61" i="62"/>
  <c r="G62" i="62"/>
  <c r="H62" i="62"/>
  <c r="I62" i="62"/>
  <c r="J62" i="62"/>
  <c r="K62" i="62"/>
  <c r="L62" i="62"/>
  <c r="E49" i="62"/>
  <c r="E50" i="62"/>
  <c r="E51" i="62"/>
  <c r="E52" i="62"/>
  <c r="E53" i="62"/>
  <c r="E54" i="62"/>
  <c r="E55" i="62"/>
  <c r="E56" i="62"/>
  <c r="E57" i="62"/>
  <c r="E58" i="62"/>
  <c r="E59" i="62"/>
  <c r="E60" i="62"/>
  <c r="E61" i="62"/>
  <c r="E62" i="62"/>
  <c r="E48" i="62"/>
  <c r="G36" i="62"/>
  <c r="H36" i="62"/>
  <c r="I36" i="62"/>
  <c r="J36" i="62"/>
  <c r="K36" i="62"/>
  <c r="L36" i="62"/>
  <c r="G37" i="62"/>
  <c r="H37" i="62"/>
  <c r="I37" i="62"/>
  <c r="J37" i="62"/>
  <c r="K37" i="62"/>
  <c r="L37" i="62"/>
  <c r="G38" i="62"/>
  <c r="H38" i="62"/>
  <c r="I38" i="62"/>
  <c r="J38" i="62"/>
  <c r="K38" i="62"/>
  <c r="L38" i="62"/>
  <c r="G39" i="62"/>
  <c r="H39" i="62"/>
  <c r="I39" i="62"/>
  <c r="J39" i="62"/>
  <c r="K39" i="62"/>
  <c r="L39" i="62"/>
  <c r="G40" i="62"/>
  <c r="H40" i="62"/>
  <c r="I40" i="62"/>
  <c r="J40" i="62"/>
  <c r="K40" i="62"/>
  <c r="L40" i="62"/>
  <c r="G41" i="62"/>
  <c r="H41" i="62"/>
  <c r="I41" i="62"/>
  <c r="J41" i="62"/>
  <c r="K41" i="62"/>
  <c r="L41" i="62"/>
  <c r="G42" i="62"/>
  <c r="H42" i="62"/>
  <c r="I42" i="62"/>
  <c r="J42" i="62"/>
  <c r="K42" i="62"/>
  <c r="L42" i="62"/>
  <c r="G43" i="62"/>
  <c r="H43" i="62"/>
  <c r="I43" i="62"/>
  <c r="J43" i="62"/>
  <c r="K43" i="62"/>
  <c r="L43" i="62"/>
  <c r="G44" i="62"/>
  <c r="H44" i="62"/>
  <c r="I44" i="62"/>
  <c r="J44" i="62"/>
  <c r="K44" i="62"/>
  <c r="L44" i="62"/>
  <c r="G45" i="62"/>
  <c r="H45" i="62"/>
  <c r="I45" i="62"/>
  <c r="J45" i="62"/>
  <c r="K45" i="62"/>
  <c r="L45" i="62"/>
  <c r="G46" i="62"/>
  <c r="H46" i="62"/>
  <c r="I46" i="62"/>
  <c r="J46" i="62"/>
  <c r="K46" i="62"/>
  <c r="L46" i="62"/>
  <c r="G47" i="62"/>
  <c r="H47" i="62"/>
  <c r="I47" i="62"/>
  <c r="J47" i="62"/>
  <c r="K47" i="62"/>
  <c r="L47" i="62"/>
  <c r="E37" i="62"/>
  <c r="E38" i="62"/>
  <c r="E39" i="62"/>
  <c r="E40" i="62"/>
  <c r="E41" i="62"/>
  <c r="E42" i="62"/>
  <c r="E43" i="62"/>
  <c r="E44" i="62"/>
  <c r="E45" i="62"/>
  <c r="E46" i="62"/>
  <c r="E47" i="62"/>
  <c r="E36" i="62"/>
  <c r="G19" i="62"/>
  <c r="H19" i="62"/>
  <c r="I19" i="62"/>
  <c r="J19" i="62"/>
  <c r="K19" i="62"/>
  <c r="L19" i="62"/>
  <c r="G20" i="62"/>
  <c r="H20" i="62"/>
  <c r="I20" i="62"/>
  <c r="J20" i="62"/>
  <c r="K20" i="62"/>
  <c r="L20" i="62"/>
  <c r="G21" i="62"/>
  <c r="H21" i="62"/>
  <c r="I21" i="62"/>
  <c r="J21" i="62"/>
  <c r="K21" i="62"/>
  <c r="L21" i="62"/>
  <c r="G22" i="62"/>
  <c r="H22" i="62"/>
  <c r="I22" i="62"/>
  <c r="J22" i="62"/>
  <c r="K22" i="62"/>
  <c r="L22" i="62"/>
  <c r="G23" i="62"/>
  <c r="H23" i="62"/>
  <c r="I23" i="62"/>
  <c r="J23" i="62"/>
  <c r="K23" i="62"/>
  <c r="L23" i="62"/>
  <c r="G24" i="62"/>
  <c r="H24" i="62"/>
  <c r="I24" i="62"/>
  <c r="J24" i="62"/>
  <c r="K24" i="62"/>
  <c r="L24" i="62"/>
  <c r="G25" i="62"/>
  <c r="H25" i="62"/>
  <c r="I25" i="62"/>
  <c r="J25" i="62"/>
  <c r="K25" i="62"/>
  <c r="L25" i="62"/>
  <c r="G26" i="62"/>
  <c r="H26" i="62"/>
  <c r="I26" i="62"/>
  <c r="J26" i="62"/>
  <c r="K26" i="62"/>
  <c r="L26" i="62"/>
  <c r="G27" i="62"/>
  <c r="H27" i="62"/>
  <c r="I27" i="62"/>
  <c r="J27" i="62"/>
  <c r="K27" i="62"/>
  <c r="L27" i="62"/>
  <c r="G28" i="62"/>
  <c r="H28" i="62"/>
  <c r="I28" i="62"/>
  <c r="J28" i="62"/>
  <c r="K28" i="62"/>
  <c r="L28" i="62"/>
  <c r="G29" i="62"/>
  <c r="H29" i="62"/>
  <c r="I29" i="62"/>
  <c r="J29" i="62"/>
  <c r="K29" i="62"/>
  <c r="L29" i="62"/>
  <c r="G30" i="62"/>
  <c r="H30" i="62"/>
  <c r="I30" i="62"/>
  <c r="J30" i="62"/>
  <c r="K30" i="62"/>
  <c r="L30" i="62"/>
  <c r="G31" i="62"/>
  <c r="H31" i="62"/>
  <c r="I31" i="62"/>
  <c r="J31" i="62"/>
  <c r="K31" i="62"/>
  <c r="L31" i="62"/>
  <c r="G32" i="62"/>
  <c r="H32" i="62"/>
  <c r="I32" i="62"/>
  <c r="J32" i="62"/>
  <c r="K32" i="62"/>
  <c r="L32" i="62"/>
  <c r="G33" i="62"/>
  <c r="H33" i="62"/>
  <c r="I33" i="62"/>
  <c r="J33" i="62"/>
  <c r="K33" i="62"/>
  <c r="L33" i="62"/>
  <c r="E21" i="62"/>
  <c r="E22" i="62"/>
  <c r="E23" i="62"/>
  <c r="E24" i="62"/>
  <c r="E25" i="62"/>
  <c r="E26" i="62"/>
  <c r="E27" i="62"/>
  <c r="E28" i="62"/>
  <c r="E29" i="62"/>
  <c r="E30" i="62"/>
  <c r="E31" i="62"/>
  <c r="E32" i="62"/>
  <c r="E33" i="62"/>
  <c r="E20" i="62"/>
  <c r="E19" i="62"/>
  <c r="G2" i="62"/>
  <c r="H2" i="62"/>
  <c r="I2" i="62"/>
  <c r="J2" i="62"/>
  <c r="K2" i="62"/>
  <c r="L2" i="62"/>
  <c r="G3" i="62"/>
  <c r="H3" i="62"/>
  <c r="I3" i="62"/>
  <c r="J3" i="62"/>
  <c r="K3" i="62"/>
  <c r="L3" i="62"/>
  <c r="G4" i="62"/>
  <c r="H4" i="62"/>
  <c r="I4" i="62"/>
  <c r="J4" i="62"/>
  <c r="K4" i="62"/>
  <c r="L4" i="62"/>
  <c r="G5" i="62"/>
  <c r="H5" i="62"/>
  <c r="I5" i="62"/>
  <c r="J5" i="62"/>
  <c r="K5" i="62"/>
  <c r="L5" i="62"/>
  <c r="G6" i="62"/>
  <c r="H6" i="62"/>
  <c r="I6" i="62"/>
  <c r="J6" i="62"/>
  <c r="K6" i="62"/>
  <c r="L6" i="62"/>
  <c r="G7" i="62"/>
  <c r="H7" i="62"/>
  <c r="I7" i="62"/>
  <c r="J7" i="62"/>
  <c r="K7" i="62"/>
  <c r="L7" i="62"/>
  <c r="G8" i="62"/>
  <c r="H8" i="62"/>
  <c r="I8" i="62"/>
  <c r="J8" i="62"/>
  <c r="K8" i="62"/>
  <c r="L8" i="62"/>
  <c r="G9" i="62"/>
  <c r="H9" i="62"/>
  <c r="I9" i="62"/>
  <c r="J9" i="62"/>
  <c r="K9" i="62"/>
  <c r="L9" i="62"/>
  <c r="G10" i="62"/>
  <c r="H10" i="62"/>
  <c r="I10" i="62"/>
  <c r="J10" i="62"/>
  <c r="K10" i="62"/>
  <c r="L10" i="62"/>
  <c r="G11" i="62"/>
  <c r="H11" i="62"/>
  <c r="I11" i="62"/>
  <c r="J11" i="62"/>
  <c r="K11" i="62"/>
  <c r="L11" i="62"/>
  <c r="G12" i="62"/>
  <c r="H12" i="62"/>
  <c r="I12" i="62"/>
  <c r="J12" i="62"/>
  <c r="K12" i="62"/>
  <c r="L12" i="62"/>
  <c r="G13" i="62"/>
  <c r="H13" i="62"/>
  <c r="I13" i="62"/>
  <c r="J13" i="62"/>
  <c r="K13" i="62"/>
  <c r="L13" i="62"/>
  <c r="G14" i="62"/>
  <c r="H14" i="62"/>
  <c r="I14" i="62"/>
  <c r="J14" i="62"/>
  <c r="K14" i="62"/>
  <c r="L14" i="62"/>
  <c r="G15" i="62"/>
  <c r="H15" i="62"/>
  <c r="I15" i="62"/>
  <c r="J15" i="62"/>
  <c r="K15" i="62"/>
  <c r="L15" i="62"/>
  <c r="G16" i="62"/>
  <c r="H16" i="62"/>
  <c r="I16" i="62"/>
  <c r="J16" i="62"/>
  <c r="K16" i="62"/>
  <c r="L16" i="62"/>
  <c r="E3" i="62"/>
  <c r="E4" i="62"/>
  <c r="E5" i="62"/>
  <c r="E6" i="62"/>
  <c r="E7" i="62"/>
  <c r="E8" i="62"/>
  <c r="E9" i="62"/>
  <c r="E10" i="62"/>
  <c r="E11" i="62"/>
  <c r="E12" i="62"/>
  <c r="E13" i="62"/>
  <c r="E14" i="62"/>
  <c r="E15" i="62"/>
  <c r="E16" i="62"/>
  <c r="E2" i="62"/>
  <c r="J150" i="62" l="1"/>
  <c r="K150" i="62"/>
  <c r="I150" i="62"/>
  <c r="G150" i="62"/>
  <c r="J104" i="62"/>
  <c r="K104" i="62"/>
  <c r="I104" i="62"/>
  <c r="G104" i="62"/>
  <c r="J63" i="62"/>
  <c r="K63" i="62"/>
  <c r="I63" i="62"/>
  <c r="G63" i="62"/>
  <c r="J17" i="62"/>
  <c r="K17" i="62"/>
  <c r="I17" i="62"/>
  <c r="G17" i="62"/>
  <c r="H17" i="62" s="1"/>
  <c r="H18" i="62" s="1"/>
  <c r="I34" i="62" l="1"/>
  <c r="I167" i="62"/>
  <c r="G167" i="62"/>
  <c r="H167" i="62" s="1"/>
  <c r="H168" i="62" s="1"/>
  <c r="G34" i="62"/>
  <c r="I593" i="62"/>
  <c r="J593" i="62"/>
  <c r="K593" i="62"/>
  <c r="G593" i="62"/>
  <c r="H593" i="62" s="1"/>
  <c r="H594" i="62" s="1"/>
  <c r="I576" i="62"/>
  <c r="G576" i="62"/>
  <c r="H576" i="62" s="1"/>
  <c r="H577" i="62" s="1"/>
  <c r="I571" i="62"/>
  <c r="J571" i="62"/>
  <c r="K571" i="62"/>
  <c r="G571" i="62"/>
  <c r="H571" i="62" s="1"/>
  <c r="H572" i="62" s="1"/>
  <c r="I554" i="62"/>
  <c r="J554" i="62"/>
  <c r="K554" i="62"/>
  <c r="G554" i="62"/>
  <c r="H554" i="62" s="1"/>
  <c r="H555" i="62" s="1"/>
  <c r="I537" i="62"/>
  <c r="J537" i="62"/>
  <c r="K537" i="62"/>
  <c r="G537" i="62"/>
  <c r="H537" i="62" s="1"/>
  <c r="H538" i="62" s="1"/>
  <c r="I520" i="62"/>
  <c r="J520" i="62"/>
  <c r="K520" i="62"/>
  <c r="G520" i="62"/>
  <c r="H520" i="62" s="1"/>
  <c r="H521" i="62" s="1"/>
  <c r="I503" i="62"/>
  <c r="J503" i="62"/>
  <c r="K503" i="62"/>
  <c r="G503" i="62"/>
  <c r="H503" i="62" s="1"/>
  <c r="H504" i="62" s="1"/>
  <c r="I486" i="62"/>
  <c r="J486" i="62"/>
  <c r="K486" i="62"/>
  <c r="G486" i="62"/>
  <c r="H486" i="62" s="1"/>
  <c r="H487" i="62" s="1"/>
  <c r="I469" i="62"/>
  <c r="G469" i="62"/>
  <c r="H469" i="62" s="1"/>
  <c r="H470" i="62" s="1"/>
  <c r="I452" i="62"/>
  <c r="G452" i="62"/>
  <c r="H452" i="62" s="1"/>
  <c r="H453" i="62" s="1"/>
  <c r="I435" i="62"/>
  <c r="G435" i="62"/>
  <c r="H435" i="62" s="1"/>
  <c r="H436" i="62" s="1"/>
  <c r="I418" i="62"/>
  <c r="J418" i="62"/>
  <c r="K418" i="62"/>
  <c r="G418" i="62"/>
  <c r="H418" i="62" s="1"/>
  <c r="H419" i="62" s="1"/>
  <c r="I401" i="62"/>
  <c r="K401" i="62"/>
  <c r="L401" i="62" s="1"/>
  <c r="G401" i="62"/>
  <c r="H401" i="62" s="1"/>
  <c r="H402" i="62" s="1"/>
  <c r="I385" i="62"/>
  <c r="J385" i="62"/>
  <c r="K385" i="62"/>
  <c r="G385" i="62"/>
  <c r="H385" i="62" s="1"/>
  <c r="I368" i="62"/>
  <c r="K368" i="62"/>
  <c r="G368" i="62"/>
  <c r="H368" i="62" s="1"/>
  <c r="H369" i="62" s="1"/>
  <c r="I351" i="62"/>
  <c r="J351" i="62"/>
  <c r="K351" i="62"/>
  <c r="G351" i="62"/>
  <c r="H351" i="62" s="1"/>
  <c r="H352" i="62" s="1"/>
  <c r="I334" i="62"/>
  <c r="G334" i="62"/>
  <c r="H334" i="62" s="1"/>
  <c r="H335" i="62" s="1"/>
  <c r="I317" i="62"/>
  <c r="J317" i="62"/>
  <c r="K317" i="62"/>
  <c r="G317" i="62"/>
  <c r="H317" i="62" s="1"/>
  <c r="L300" i="62"/>
  <c r="H300" i="62"/>
  <c r="I283" i="62"/>
  <c r="G283" i="62"/>
  <c r="H283" i="62" s="1"/>
  <c r="H284" i="62" s="1"/>
  <c r="I252" i="62"/>
  <c r="J252" i="62"/>
  <c r="K252" i="62"/>
  <c r="G252" i="62"/>
  <c r="H252" i="62" s="1"/>
  <c r="H253" i="62" s="1"/>
  <c r="J235" i="62"/>
  <c r="K235" i="62"/>
  <c r="I235" i="62"/>
  <c r="G235" i="62"/>
  <c r="H235" i="62" s="1"/>
  <c r="H236" i="62" s="1"/>
  <c r="K218" i="62"/>
  <c r="I218" i="62"/>
  <c r="J218" i="62"/>
  <c r="G218" i="62"/>
  <c r="H218" i="62" s="1"/>
  <c r="H219" i="62" s="1"/>
  <c r="J201" i="62"/>
  <c r="K201" i="62"/>
  <c r="I201" i="62"/>
  <c r="G201" i="62"/>
  <c r="H201" i="62" s="1"/>
  <c r="H202" i="62" s="1"/>
  <c r="I184" i="62"/>
  <c r="J184" i="62"/>
  <c r="K184" i="62"/>
  <c r="G184" i="62"/>
  <c r="H184" i="62" s="1"/>
  <c r="H185" i="62" s="1"/>
  <c r="K300" i="62" l="1"/>
  <c r="L537" i="62"/>
  <c r="L452" i="62"/>
  <c r="L576" i="62"/>
  <c r="L593" i="62"/>
  <c r="L571" i="62"/>
  <c r="L554" i="62"/>
  <c r="L503" i="62"/>
  <c r="L520" i="62"/>
  <c r="L486" i="62"/>
  <c r="L469" i="62"/>
  <c r="L418" i="62"/>
  <c r="L435" i="62"/>
  <c r="L385" i="62"/>
  <c r="L368" i="62"/>
  <c r="L351" i="62"/>
  <c r="L334" i="62"/>
  <c r="L201" i="62"/>
  <c r="L235" i="62"/>
  <c r="L317" i="62"/>
  <c r="L283" i="62"/>
  <c r="L252" i="62"/>
  <c r="L218" i="62"/>
  <c r="L184" i="62"/>
  <c r="L167" i="62"/>
  <c r="H150" i="62"/>
  <c r="H151" i="62" s="1"/>
  <c r="H104" i="62"/>
  <c r="H105" i="62" s="1"/>
  <c r="H63" i="62"/>
  <c r="H64" i="62" s="1"/>
  <c r="H34" i="62"/>
  <c r="H35" i="62" s="1"/>
  <c r="B34" i="62"/>
  <c r="B35" i="62" s="1"/>
  <c r="A34" i="62"/>
  <c r="A35" i="62" s="1"/>
  <c r="B17" i="62"/>
  <c r="B18" i="62" s="1"/>
  <c r="A17" i="62"/>
  <c r="A18" i="62" s="1"/>
  <c r="L34" i="62" l="1"/>
  <c r="L104" i="62"/>
  <c r="L150" i="62"/>
  <c r="L133" i="62"/>
  <c r="L63" i="62"/>
  <c r="L17" i="62"/>
</calcChain>
</file>

<file path=xl/comments1.xml><?xml version="1.0" encoding="utf-8"?>
<comments xmlns="http://schemas.openxmlformats.org/spreadsheetml/2006/main" xmlns:mc="http://schemas.openxmlformats.org/markup-compatibility/2006" xmlns:xr="http://schemas.microsoft.com/office/spreadsheetml/2014/revision" mc:Ignorable="xr">
  <authors>
    <author>Michael Cunningham</author>
    <author>Alice Giovani de Oliveira</author>
    <author>tc={A9934D3F-8A31-4E0A-9ECB-14B487E66EB6}</author>
  </authors>
  <commentList>
    <comment ref="E17" authorId="0" shapeId="0" xr:uid="{9875E199-915A-1A4D-85FD-9F39B90A7DB5}">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18" authorId="1" shapeId="0" xr:uid="{B55A97B0-E2D4-4114-9734-A8BC30E23ACF}">
      <text>
        <r>
          <rPr>
            <b/>
            <sz val="9"/>
            <color rgb="FF000000"/>
            <rFont val="Tahoma"/>
            <family val="2"/>
          </rPr>
          <t>Alice Giovani de Oliveira:</t>
        </r>
        <r>
          <rPr>
            <sz val="9"/>
            <color rgb="FF000000"/>
            <rFont val="Tahoma"/>
            <family val="2"/>
          </rPr>
          <t xml:space="preserve">
</t>
        </r>
        <r>
          <rPr>
            <sz val="9"/>
            <color rgb="FF000000"/>
            <rFont val="Tahoma"/>
            <family val="2"/>
          </rPr>
          <t xml:space="preserve">Michael Cunningham:
</t>
        </r>
        <r>
          <rPr>
            <sz val="9"/>
            <color rgb="FF000000"/>
            <rFont val="Tahoma"/>
            <family val="2"/>
          </rPr>
          <t>PEG "Ontario Benchmarking Spreadsheet Model 2022.xlsx", sheet: "2021 Benchmarking Calculations"; row11</t>
        </r>
      </text>
    </comment>
    <comment ref="E34" authorId="0" shapeId="0" xr:uid="{5BC06C66-8F67-5947-A1EF-6D53877CF78F}">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35" authorId="1" shapeId="0" xr:uid="{69747DF1-3087-4285-84A5-F59AD42765C2}">
      <text>
        <r>
          <rPr>
            <b/>
            <sz val="9"/>
            <color rgb="FF000000"/>
            <rFont val="Tahoma"/>
            <family val="2"/>
          </rPr>
          <t>Alice Giovani de Oliveira:</t>
        </r>
        <r>
          <rPr>
            <sz val="9"/>
            <color rgb="FF000000"/>
            <rFont val="Tahoma"/>
            <family val="2"/>
          </rPr>
          <t xml:space="preserve">
</t>
        </r>
        <r>
          <rPr>
            <sz val="9"/>
            <color rgb="FF000000"/>
            <rFont val="Tahoma"/>
            <family val="2"/>
          </rPr>
          <t xml:space="preserve">Michael Cunningham:
</t>
        </r>
        <r>
          <rPr>
            <sz val="9"/>
            <color rgb="FF000000"/>
            <rFont val="Tahoma"/>
            <family val="2"/>
          </rPr>
          <t>PEG "Ontario Benchmarking Spreadsheet Model 2022.xlsx", sheet: "2021 Benchmarking Calculations"; row11</t>
        </r>
      </text>
    </comment>
    <comment ref="G35" authorId="1" shapeId="0" xr:uid="{EC41D54E-57A7-439B-9950-063A0AD7AAE3}">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Benchmarking Calculations"; row64
</t>
        </r>
      </text>
    </comment>
    <comment ref="E63" authorId="0" shapeId="0" xr:uid="{526CB9C4-972D-9942-8477-C8995CBADCCE}">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64" authorId="1" shapeId="0" xr:uid="{0B67E030-7B92-48FE-A5BD-4F69D2A405FA}">
      <text>
        <r>
          <rPr>
            <b/>
            <sz val="9"/>
            <color rgb="FF000000"/>
            <rFont val="Tahoma"/>
            <family val="2"/>
          </rPr>
          <t>Alice Giovani de Oliveira:</t>
        </r>
        <r>
          <rPr>
            <sz val="9"/>
            <color rgb="FF000000"/>
            <rFont val="Tahoma"/>
            <family val="2"/>
          </rPr>
          <t xml:space="preserve">
</t>
        </r>
        <r>
          <rPr>
            <sz val="9"/>
            <color rgb="FF000000"/>
            <rFont val="Tahoma"/>
            <family val="2"/>
          </rPr>
          <t xml:space="preserve">Michael Cunningham:
</t>
        </r>
        <r>
          <rPr>
            <sz val="9"/>
            <color rgb="FF000000"/>
            <rFont val="Tahoma"/>
            <family val="2"/>
          </rPr>
          <t>PEG "Ontario Benchmarking Spreadsheet Model 2022.xlsx", sheet: "2021 Benchmarking Calculations"; row11</t>
        </r>
      </text>
    </comment>
    <comment ref="G64" authorId="1" shapeId="0" xr:uid="{E3EAA656-8EBB-4346-821E-7075CEE115CB}">
      <text>
        <r>
          <rPr>
            <b/>
            <sz val="9"/>
            <color indexed="81"/>
            <rFont val="Tahoma"/>
            <family val="2"/>
          </rPr>
          <t>Alice Giovani de Oliveira:</t>
        </r>
        <r>
          <rPr>
            <sz val="9"/>
            <color indexed="81"/>
            <rFont val="Tahoma"/>
            <family val="2"/>
          </rPr>
          <t xml:space="preserve">
PEG "Ontario Benchmarking Spreadsheet Model 2022.xlsx", sheet: "2021 Benchmarking Calculations"; row64
</t>
        </r>
      </text>
    </comment>
    <comment ref="E104" authorId="0" shapeId="0" xr:uid="{D458AB3E-D4A6-E341-BEBF-34D8DFEFDAA9}">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105" authorId="1" shapeId="0" xr:uid="{D0D14AE9-A1AB-4298-8BF5-A5029253EE79}">
      <text>
        <r>
          <rPr>
            <b/>
            <sz val="9"/>
            <color rgb="FF000000"/>
            <rFont val="Tahoma"/>
            <family val="2"/>
          </rPr>
          <t>Alice Giovani de Oliveira:</t>
        </r>
        <r>
          <rPr>
            <sz val="9"/>
            <color rgb="FF000000"/>
            <rFont val="Tahoma"/>
            <family val="2"/>
          </rPr>
          <t xml:space="preserve">
</t>
        </r>
        <r>
          <rPr>
            <sz val="9"/>
            <color rgb="FF000000"/>
            <rFont val="Tahoma"/>
            <family val="2"/>
          </rPr>
          <t xml:space="preserve">Michael Cunningham:
</t>
        </r>
        <r>
          <rPr>
            <sz val="9"/>
            <color rgb="FF000000"/>
            <rFont val="Tahoma"/>
            <family val="2"/>
          </rPr>
          <t>PEG "Ontario Benchmarking Spreadsheet Model 2022.xlsx", sheet: "2021 Benchmarking Calculations"; row11</t>
        </r>
      </text>
    </comment>
    <comment ref="G105" authorId="1" shapeId="0" xr:uid="{2CB71A18-224A-4466-BC0E-BCE7979489E4}">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Benchmarking Calculations"; row64
</t>
        </r>
      </text>
    </comment>
    <comment ref="E133" authorId="0" shapeId="0" xr:uid="{57B8B7BF-4704-384B-8D15-75E113974DEA}">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134" authorId="1" shapeId="0" xr:uid="{4FB353C2-19F5-44CF-992C-9C2E09FB284C}">
      <text>
        <r>
          <rPr>
            <b/>
            <sz val="9"/>
            <color indexed="81"/>
            <rFont val="Tahoma"/>
            <family val="2"/>
          </rPr>
          <t>Alice Giovani de Oliveira:</t>
        </r>
        <r>
          <rPr>
            <sz val="9"/>
            <color indexed="81"/>
            <rFont val="Tahoma"/>
            <family val="2"/>
          </rPr>
          <t xml:space="preserve">
Michael Cunningham:
PEG "Ontario Benchmarking Spreadsheet Model 2022.xlsx", sheet: "2021 Benchmarking Calculations"; row11</t>
        </r>
      </text>
    </comment>
    <comment ref="G134" authorId="1" shapeId="0" xr:uid="{FE7933C7-04E1-4353-AC36-61822F5B3028}">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Benchmarking Calculations"; row64
</t>
        </r>
      </text>
    </comment>
    <comment ref="E150" authorId="0" shapeId="0" xr:uid="{C10016E7-7726-8A47-A95D-AB9A8A2F65DC}">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151" authorId="1" shapeId="0" xr:uid="{AB6DC01B-F6DB-4978-BEF3-3FD5257E83B9}">
      <text>
        <r>
          <rPr>
            <b/>
            <sz val="9"/>
            <color rgb="FF000000"/>
            <rFont val="Tahoma"/>
            <family val="2"/>
          </rPr>
          <t>Alice Giovani de Oliveira:</t>
        </r>
        <r>
          <rPr>
            <sz val="9"/>
            <color rgb="FF000000"/>
            <rFont val="Tahoma"/>
            <family val="2"/>
          </rPr>
          <t xml:space="preserve">
</t>
        </r>
        <r>
          <rPr>
            <sz val="9"/>
            <color rgb="FF000000"/>
            <rFont val="Tahoma"/>
            <family val="2"/>
          </rPr>
          <t xml:space="preserve">Michael Cunningham:
</t>
        </r>
        <r>
          <rPr>
            <sz val="9"/>
            <color rgb="FF000000"/>
            <rFont val="Tahoma"/>
            <family val="2"/>
          </rPr>
          <t>PEG "Ontario Benchmarking Spreadsheet Model 2022.xlsx", sheet: "2021 Benchmarking Calculations"; row11</t>
        </r>
      </text>
    </comment>
    <comment ref="G151" authorId="1" shapeId="0" xr:uid="{03C4FCAB-0F87-4BBD-B57B-DF72126FD042}">
      <text>
        <r>
          <rPr>
            <b/>
            <sz val="9"/>
            <color indexed="81"/>
            <rFont val="Tahoma"/>
            <family val="2"/>
          </rPr>
          <t>Alice Giovani de Oliveira:</t>
        </r>
        <r>
          <rPr>
            <sz val="9"/>
            <color indexed="81"/>
            <rFont val="Tahoma"/>
            <family val="2"/>
          </rPr>
          <t xml:space="preserve">
PEG "Ontario Benchmarking Spreadsheet Model 2022.xlsx", sheet: "2021 Benchmarking Calculations"; row64
</t>
        </r>
      </text>
    </comment>
    <comment ref="E167" authorId="0" shapeId="0" xr:uid="{C8AB2BAA-A720-D240-8124-FB88278B2A84}">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168" authorId="1" shapeId="0" xr:uid="{0FEBF44A-5DD5-4AE9-A7B5-9C4948CBFB43}">
      <text>
        <r>
          <rPr>
            <b/>
            <sz val="9"/>
            <color indexed="81"/>
            <rFont val="Tahoma"/>
            <family val="2"/>
          </rPr>
          <t>Alice Giovani de Oliveira:</t>
        </r>
        <r>
          <rPr>
            <sz val="9"/>
            <color indexed="81"/>
            <rFont val="Tahoma"/>
            <family val="2"/>
          </rPr>
          <t xml:space="preserve">
Michael Cunningham:
PEG "Ontario Benchmarking Spreadsheet Model 2022.xlsx", sheet: "2021 Benchmarking Calculations"; row11</t>
        </r>
      </text>
    </comment>
    <comment ref="G168" authorId="1" shapeId="0" xr:uid="{0EC4DBE8-6F73-4F79-B8F7-E64D745D43FB}">
      <text>
        <r>
          <rPr>
            <b/>
            <sz val="9"/>
            <color indexed="81"/>
            <rFont val="Tahoma"/>
            <family val="2"/>
          </rPr>
          <t>Alice Giovani de Oliveira:</t>
        </r>
        <r>
          <rPr>
            <sz val="9"/>
            <color indexed="81"/>
            <rFont val="Tahoma"/>
            <family val="2"/>
          </rPr>
          <t xml:space="preserve">
PEG "Ontario Benchmarking Spreadsheet Model 2022.xlsx", sheet: "2021 Benchmarking Calculations"; row64
</t>
        </r>
      </text>
    </comment>
    <comment ref="E184" authorId="0" shapeId="0" xr:uid="{2A5D60FA-8289-C641-9593-2A9657635432}">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185" authorId="1" shapeId="0" xr:uid="{8827FB69-C2C7-416C-AE66-3E4B82C2CAAA}">
      <text>
        <r>
          <rPr>
            <b/>
            <sz val="9"/>
            <color indexed="81"/>
            <rFont val="Tahoma"/>
            <family val="2"/>
          </rPr>
          <t>Alice Giovani de Oliveira:</t>
        </r>
        <r>
          <rPr>
            <sz val="9"/>
            <color indexed="81"/>
            <rFont val="Tahoma"/>
            <family val="2"/>
          </rPr>
          <t xml:space="preserve">
Michael Cunningham:
PEG "Ontario Benchmarking Spreadsheet Model 2022.xlsx", sheet: "2021 Benchmarking Calculations"; row11</t>
        </r>
      </text>
    </comment>
    <comment ref="G185" authorId="1" shapeId="0" xr:uid="{C887BC9B-7189-4668-9C7A-775F60F67210}">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Benchmarking Calculations"; row64
</t>
        </r>
      </text>
    </comment>
    <comment ref="E201" authorId="0" shapeId="0" xr:uid="{787178DC-BEA4-2E42-A3AA-13F8A942DCAE}">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202" authorId="1" shapeId="0" xr:uid="{46FD44DB-C630-4B93-98D4-A0F9C82A4D32}">
      <text>
        <r>
          <rPr>
            <b/>
            <sz val="9"/>
            <color indexed="81"/>
            <rFont val="Tahoma"/>
            <family val="2"/>
          </rPr>
          <t>Alice Giovani de Oliveira:</t>
        </r>
        <r>
          <rPr>
            <sz val="9"/>
            <color indexed="81"/>
            <rFont val="Tahoma"/>
            <family val="2"/>
          </rPr>
          <t xml:space="preserve">
Michael Cunningham:
PEG "Ontario Benchmarking Spreadsheet Model 2022.xlsx", sheet: "2021 Benchmarking Calculations"; row11</t>
        </r>
      </text>
    </comment>
    <comment ref="G202" authorId="1" shapeId="0" xr:uid="{BCF93163-D64F-4B94-89CD-7ED6302C0594}">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Benchmarking Calculations"; row64
</t>
        </r>
      </text>
    </comment>
    <comment ref="E218" authorId="0" shapeId="0" xr:uid="{CC857967-E665-5A44-9A6E-7A04ADC6AD5D}">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219" authorId="1" shapeId="0" xr:uid="{C327B818-552C-4607-9C54-2CB53C37C4AB}">
      <text>
        <r>
          <rPr>
            <b/>
            <sz val="9"/>
            <color indexed="81"/>
            <rFont val="Tahoma"/>
            <family val="2"/>
          </rPr>
          <t>Alice Giovani de Oliveira:</t>
        </r>
        <r>
          <rPr>
            <sz val="9"/>
            <color indexed="81"/>
            <rFont val="Tahoma"/>
            <family val="2"/>
          </rPr>
          <t xml:space="preserve">
Michael Cunningham:
PEG "Ontario Benchmarking Spreadsheet Model 2022.xlsx", sheet: "2021 Benchmarking Calculations"; row11</t>
        </r>
      </text>
    </comment>
    <comment ref="G219" authorId="1" shapeId="0" xr:uid="{20FEE150-2D57-40D9-8122-CA058BDFE353}">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Benchmarking Calculations"; row64
</t>
        </r>
      </text>
    </comment>
    <comment ref="E235" authorId="0" shapeId="0" xr:uid="{E8622D9E-9E7F-7E4B-AC02-C92D912CBC27}">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236" authorId="1" shapeId="0" xr:uid="{BFBC9EDA-7635-4B17-9E75-B65B67668558}">
      <text>
        <r>
          <rPr>
            <b/>
            <sz val="9"/>
            <color indexed="81"/>
            <rFont val="Tahoma"/>
            <family val="2"/>
          </rPr>
          <t>Alice Giovani de Oliveira:</t>
        </r>
        <r>
          <rPr>
            <sz val="9"/>
            <color indexed="81"/>
            <rFont val="Tahoma"/>
            <family val="2"/>
          </rPr>
          <t xml:space="preserve">
Michael Cunningham:
PEG "Ontario Benchmarking Spreadsheet Model 2022.xlsx", sheet: "2021 Benchmarking Calculations"; row11</t>
        </r>
      </text>
    </comment>
    <comment ref="G236" authorId="1" shapeId="0" xr:uid="{354DD174-0E26-46A6-9708-642CBCB22704}">
      <text>
        <r>
          <rPr>
            <b/>
            <sz val="9"/>
            <color indexed="81"/>
            <rFont val="Tahoma"/>
            <family val="2"/>
          </rPr>
          <t>Alice Giovani de Oliveira:</t>
        </r>
        <r>
          <rPr>
            <sz val="9"/>
            <color indexed="81"/>
            <rFont val="Tahoma"/>
            <family val="2"/>
          </rPr>
          <t xml:space="preserve">
PEG "Ontario Benchmarking Spreadsheet Model 2022.xlsx", sheet: "2021 Benchmarking Calculations"; row64
</t>
        </r>
      </text>
    </comment>
    <comment ref="E252" authorId="0" shapeId="0" xr:uid="{F2B30903-D0D6-0B46-9FDE-C2931A26FF9E}">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253" authorId="1" shapeId="0" xr:uid="{21D8B122-E80B-4B84-8864-EFEDD6609B25}">
      <text>
        <r>
          <rPr>
            <b/>
            <sz val="9"/>
            <color indexed="81"/>
            <rFont val="Tahoma"/>
            <family val="2"/>
          </rPr>
          <t>Alice Giovani de Oliveira:</t>
        </r>
        <r>
          <rPr>
            <sz val="9"/>
            <color indexed="81"/>
            <rFont val="Tahoma"/>
            <family val="2"/>
          </rPr>
          <t xml:space="preserve">
Michael Cunningham:
PEG "Ontario Benchmarking Spreadsheet Model 2022.xlsx", sheet: "2021 Benchmarking Calculations"; row11</t>
        </r>
      </text>
    </comment>
    <comment ref="G253" authorId="1" shapeId="0" xr:uid="{A5881AF3-CCD3-4414-B2C3-324AE2020105}">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Benchmarking Calculations"; row64
</t>
        </r>
      </text>
    </comment>
    <comment ref="I253" authorId="1" shapeId="0" xr:uid="{08434957-6571-4AE1-9E69-9D730C6E6EAD}">
      <text>
        <r>
          <rPr>
            <b/>
            <sz val="9"/>
            <color rgb="FF000000"/>
            <rFont val="Tahoma"/>
            <family val="2"/>
          </rPr>
          <t>Alice Giovani de Oliveira:</t>
        </r>
        <r>
          <rPr>
            <sz val="9"/>
            <color rgb="FF000000"/>
            <rFont val="Tahoma"/>
            <family val="2"/>
          </rPr>
          <t xml:space="preserve">
PEG "Ontario Benchmarking Spreadsheet Model 2022.xlsx", sheet: "2021 Benchmarking Calculations"; row58
</t>
        </r>
      </text>
    </comment>
    <comment ref="J253" authorId="1" shapeId="0" xr:uid="{D847A3DD-4EB5-412A-8843-D6E831ABDC43}">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Utility Characteristics"; row 35
</t>
        </r>
      </text>
    </comment>
    <comment ref="K253" authorId="1" shapeId="0" xr:uid="{6D244369-B313-4C10-81AF-066C7243EEB6}">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Utility Characteristics"; row 37
</t>
        </r>
        <r>
          <rPr>
            <sz val="9"/>
            <color rgb="FF000000"/>
            <rFont val="Tahoma"/>
            <family val="2"/>
          </rPr>
          <t xml:space="preserve">
</t>
        </r>
      </text>
    </comment>
    <comment ref="E283" authorId="0" shapeId="0" xr:uid="{BFFE9741-B73D-F94B-BB49-83CA3023B2B3}">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284" authorId="1" shapeId="0" xr:uid="{DB972B2D-BEE8-448C-8747-E827EEA81EE0}">
      <text>
        <r>
          <rPr>
            <b/>
            <sz val="9"/>
            <color rgb="FF000000"/>
            <rFont val="Tahoma"/>
            <family val="2"/>
          </rPr>
          <t>Alice Giovani de Oliveira:</t>
        </r>
        <r>
          <rPr>
            <sz val="9"/>
            <color rgb="FF000000"/>
            <rFont val="Tahoma"/>
            <family val="2"/>
          </rPr>
          <t xml:space="preserve">
</t>
        </r>
        <r>
          <rPr>
            <sz val="9"/>
            <color rgb="FF000000"/>
            <rFont val="Tahoma"/>
            <family val="2"/>
          </rPr>
          <t xml:space="preserve">Michael Cunningham:
</t>
        </r>
        <r>
          <rPr>
            <sz val="9"/>
            <color rgb="FF000000"/>
            <rFont val="Tahoma"/>
            <family val="2"/>
          </rPr>
          <t>PEG "Ontario Benchmarking Spreadsheet Model 2022.xlsx", sheet: "2021 Benchmarking Calculations"; row11</t>
        </r>
      </text>
    </comment>
    <comment ref="G284" authorId="1" shapeId="0" xr:uid="{1B11CEB6-DB8F-463B-97B4-3961A506D312}">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Benchmarking Calculations"; row64
</t>
        </r>
      </text>
    </comment>
    <comment ref="E300" authorId="0" shapeId="0" xr:uid="{6F8BEE62-D0D1-7F42-8576-D4BDC24F1262}">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301" authorId="1" shapeId="0" xr:uid="{0AE5C4FA-93D8-455B-A345-7BA462F1C341}">
      <text>
        <r>
          <rPr>
            <b/>
            <sz val="9"/>
            <color indexed="81"/>
            <rFont val="Tahoma"/>
            <family val="2"/>
          </rPr>
          <t>Alice Giovani de Oliveira:</t>
        </r>
        <r>
          <rPr>
            <sz val="9"/>
            <color indexed="81"/>
            <rFont val="Tahoma"/>
            <family val="2"/>
          </rPr>
          <t xml:space="preserve">
Michael Cunningham:
PEG "Ontario Benchmarking Spreadsheet Model 2022.xlsx", sheet: "2021 Benchmarking Calculations"; row11</t>
        </r>
      </text>
    </comment>
    <comment ref="G301" authorId="1" shapeId="0" xr:uid="{B76E2087-BC90-43CF-96F4-CA1B88C79084}">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Benchmarking Calculations"; row64
</t>
        </r>
      </text>
    </comment>
    <comment ref="E317" authorId="0" shapeId="0" xr:uid="{3AC25303-25D6-424C-BD98-AB60A835A92B}">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318" authorId="1" shapeId="0" xr:uid="{71F813E8-5933-4665-B576-FAAC33035C20}">
      <text>
        <r>
          <rPr>
            <b/>
            <sz val="9"/>
            <color indexed="81"/>
            <rFont val="Tahoma"/>
            <family val="2"/>
          </rPr>
          <t>Alice Giovani de Oliveira:</t>
        </r>
        <r>
          <rPr>
            <sz val="9"/>
            <color indexed="81"/>
            <rFont val="Tahoma"/>
            <family val="2"/>
          </rPr>
          <t xml:space="preserve">
Michael Cunningham:
PEG "Ontario Benchmarking Spreadsheet Model 2022.xlsx", sheet: "2021 Benchmarking Calculations"; row11</t>
        </r>
      </text>
    </comment>
    <comment ref="G318" authorId="1" shapeId="0" xr:uid="{D8854A75-62D0-4FFF-949D-93B8BB3406D7}">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Benchmarking Calculations"; row64
</t>
        </r>
      </text>
    </comment>
    <comment ref="I318" authorId="0" shapeId="0" xr:uid="{A019C1F5-3B1A-784C-A228-5F560C1E9A1E}">
      <text>
        <r>
          <rPr>
            <b/>
            <sz val="10"/>
            <color rgb="FF000000"/>
            <rFont val="Tahoma"/>
            <family val="2"/>
          </rPr>
          <t>Michael Cunningham:</t>
        </r>
        <r>
          <rPr>
            <sz val="10"/>
            <color rgb="FF000000"/>
            <rFont val="Tahoma"/>
            <family val="2"/>
          </rPr>
          <t xml:space="preserve">
</t>
        </r>
        <r>
          <rPr>
            <sz val="10"/>
            <color rgb="FF000000"/>
            <rFont val="Tahoma"/>
            <family val="2"/>
          </rPr>
          <t>See OEB-Yearbook sheet</t>
        </r>
      </text>
    </comment>
    <comment ref="E334" authorId="0" shapeId="0" xr:uid="{1493027C-F043-BA4F-A617-4FAA60987B70}">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335" authorId="1" shapeId="0" xr:uid="{F8D941AA-5174-43CE-8380-781D60E87063}">
      <text>
        <r>
          <rPr>
            <b/>
            <sz val="9"/>
            <color indexed="81"/>
            <rFont val="Tahoma"/>
            <family val="2"/>
          </rPr>
          <t>Alice Giovani de Oliveira:</t>
        </r>
        <r>
          <rPr>
            <sz val="9"/>
            <color indexed="81"/>
            <rFont val="Tahoma"/>
            <family val="2"/>
          </rPr>
          <t xml:space="preserve">
Michael Cunningham:
PEG "Ontario Benchmarking Spreadsheet Model 2022.xlsx", sheet: "2021 Benchmarking Calculations"; row11</t>
        </r>
      </text>
    </comment>
    <comment ref="G335" authorId="1" shapeId="0" xr:uid="{8D629DDE-5C0D-49D1-BF22-087ADE0FB6E0}">
      <text>
        <r>
          <rPr>
            <b/>
            <sz val="9"/>
            <color indexed="81"/>
            <rFont val="Tahoma"/>
            <family val="2"/>
          </rPr>
          <t>Alice Giovani de Oliveira:</t>
        </r>
        <r>
          <rPr>
            <sz val="9"/>
            <color indexed="81"/>
            <rFont val="Tahoma"/>
            <family val="2"/>
          </rPr>
          <t xml:space="preserve">
PEG "Ontario Benchmarking Spreadsheet Model 2022.xlsx", sheet: "2021 Benchmarking Calculations"; row64
</t>
        </r>
      </text>
    </comment>
    <comment ref="E351" authorId="0" shapeId="0" xr:uid="{9FCD289F-C0B0-8947-B319-EF66B6B9AFA7}">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352" authorId="1" shapeId="0" xr:uid="{CB908A72-A0B0-41EA-B4EC-89E2F2F9CFBF}">
      <text>
        <r>
          <rPr>
            <b/>
            <sz val="9"/>
            <color indexed="81"/>
            <rFont val="Tahoma"/>
            <family val="2"/>
          </rPr>
          <t>Alice Giovani de Oliveira:</t>
        </r>
        <r>
          <rPr>
            <sz val="9"/>
            <color indexed="81"/>
            <rFont val="Tahoma"/>
            <family val="2"/>
          </rPr>
          <t xml:space="preserve">
Michael Cunningham:
PEG "Ontario Benchmarking Spreadsheet Model 2022.xlsx", sheet: "2021 Benchmarking Calculations"; row11</t>
        </r>
      </text>
    </comment>
    <comment ref="G352" authorId="1" shapeId="0" xr:uid="{40022705-3E02-434F-8278-6048BBC93945}">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Benchmarking Calculations"; row64
</t>
        </r>
      </text>
    </comment>
    <comment ref="E368" authorId="0" shapeId="0" xr:uid="{C2DF6054-54B8-4542-9EB4-C3EB8B51056C}">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369" authorId="1" shapeId="0" xr:uid="{ED0C052E-6211-42A3-84E6-3A6BBA29CA7C}">
      <text>
        <r>
          <rPr>
            <b/>
            <sz val="9"/>
            <color indexed="81"/>
            <rFont val="Tahoma"/>
            <family val="2"/>
          </rPr>
          <t>Alice Giovani de Oliveira:</t>
        </r>
        <r>
          <rPr>
            <sz val="9"/>
            <color indexed="81"/>
            <rFont val="Tahoma"/>
            <family val="2"/>
          </rPr>
          <t xml:space="preserve">
Michael Cunningham:
PEG "Ontario Benchmarking Spreadsheet Model 2022.xlsx", sheet: "2021 Benchmarking Calculations"; row11</t>
        </r>
      </text>
    </comment>
    <comment ref="G369" authorId="1" shapeId="0" xr:uid="{F1C1B1B7-2A83-403B-87F2-8F849C16B595}">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Benchmarking Calculations"; row64
</t>
        </r>
      </text>
    </comment>
    <comment ref="E385" authorId="0" shapeId="0" xr:uid="{B16B068F-4293-5943-B658-053EBD66E0D0}">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401" authorId="0" shapeId="0" xr:uid="{0DF87FFC-370C-4B45-8AE5-26B2B4895986}">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402" authorId="1" shapeId="0" xr:uid="{BC62324E-724D-4CA8-ADF2-B61C37E36474}">
      <text>
        <r>
          <rPr>
            <b/>
            <sz val="9"/>
            <color indexed="81"/>
            <rFont val="Tahoma"/>
            <family val="2"/>
          </rPr>
          <t>Alice Giovani de Oliveira:</t>
        </r>
        <r>
          <rPr>
            <sz val="9"/>
            <color indexed="81"/>
            <rFont val="Tahoma"/>
            <family val="2"/>
          </rPr>
          <t xml:space="preserve">
Michael Cunningham:
PEG "Ontario Benchmarking Spreadsheet Model 2022.xlsx", sheet: "2021 Benchmarking Calculations"; row11</t>
        </r>
      </text>
    </comment>
    <comment ref="G402" authorId="1" shapeId="0" xr:uid="{4E6CBBAF-A06E-48FC-A8A1-44D56BB85B1E}">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Benchmarking Calculations"; row64
</t>
        </r>
      </text>
    </comment>
    <comment ref="E418" authorId="0" shapeId="0" xr:uid="{8FE62236-6872-EB41-A1C2-26309658044B}">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419" authorId="1" shapeId="0" xr:uid="{A9EA42C0-159C-47B8-93B2-BF8CB52C5690}">
      <text>
        <r>
          <rPr>
            <b/>
            <sz val="9"/>
            <color rgb="FF000000"/>
            <rFont val="Tahoma"/>
            <family val="2"/>
          </rPr>
          <t>Alice Giovani de Oliveira:</t>
        </r>
        <r>
          <rPr>
            <sz val="9"/>
            <color rgb="FF000000"/>
            <rFont val="Tahoma"/>
            <family val="2"/>
          </rPr>
          <t xml:space="preserve">
</t>
        </r>
        <r>
          <rPr>
            <sz val="9"/>
            <color rgb="FF000000"/>
            <rFont val="Tahoma"/>
            <family val="2"/>
          </rPr>
          <t xml:space="preserve">Michael Cunningham:
</t>
        </r>
        <r>
          <rPr>
            <sz val="9"/>
            <color rgb="FF000000"/>
            <rFont val="Tahoma"/>
            <family val="2"/>
          </rPr>
          <t>PEG "Ontario Benchmarking Spreadsheet Model 2022.xlsx", sheet: "2021 Benchmarking Calculations"; row11</t>
        </r>
      </text>
    </comment>
    <comment ref="G419" authorId="1" shapeId="0" xr:uid="{8625BB39-0B62-488B-B70B-8D39DEF543C7}">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Benchmarking Calculations"; row64
</t>
        </r>
      </text>
    </comment>
    <comment ref="E435" authorId="0" shapeId="0" xr:uid="{131E44BD-C8A8-7949-957B-6BF592513443}">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436" authorId="1" shapeId="0" xr:uid="{681EFF38-58CF-44C2-A7F1-366CF075425D}">
      <text>
        <r>
          <rPr>
            <b/>
            <sz val="9"/>
            <color indexed="81"/>
            <rFont val="Tahoma"/>
            <family val="2"/>
          </rPr>
          <t>Alice Giovani de Oliveira:</t>
        </r>
        <r>
          <rPr>
            <sz val="9"/>
            <color indexed="81"/>
            <rFont val="Tahoma"/>
            <family val="2"/>
          </rPr>
          <t xml:space="preserve">
Michael Cunningham:
PEG "Ontario Benchmarking Spreadsheet Model 2022.xlsx", sheet: "2021 Benchmarking Calculations"; row11</t>
        </r>
      </text>
    </comment>
    <comment ref="G436" authorId="1" shapeId="0" xr:uid="{98828F23-7F29-4668-B3A2-C162D3D16FB3}">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Benchmarking Calculations"; row64
</t>
        </r>
      </text>
    </comment>
    <comment ref="E452" authorId="0" shapeId="0" xr:uid="{9FBF47E5-50E6-4044-8562-EAA2264BE398}">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453" authorId="1" shapeId="0" xr:uid="{0E914C17-D0E8-47E2-80E4-6015C1E4ADCF}">
      <text>
        <r>
          <rPr>
            <b/>
            <sz val="9"/>
            <color indexed="81"/>
            <rFont val="Tahoma"/>
            <family val="2"/>
          </rPr>
          <t>Alice Giovani de Oliveira:</t>
        </r>
        <r>
          <rPr>
            <sz val="9"/>
            <color indexed="81"/>
            <rFont val="Tahoma"/>
            <family val="2"/>
          </rPr>
          <t xml:space="preserve">
Michael Cunningham:
PEG "Ontario Benchmarking Spreadsheet Model 2022.xlsx", sheet: "2021 Benchmarking Calculations"; row11</t>
        </r>
      </text>
    </comment>
    <comment ref="G453" authorId="1" shapeId="0" xr:uid="{34504640-B52D-4803-B5F8-608FC45A777A}">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Benchmarking Calculations"; row64
</t>
        </r>
      </text>
    </comment>
    <comment ref="E469" authorId="0" shapeId="0" xr:uid="{F2F8B143-CBCB-774F-9B11-E33562BC0D95}">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470" authorId="1" shapeId="0" xr:uid="{135AB913-9F59-4240-9F07-70EDF642DFA0}">
      <text>
        <r>
          <rPr>
            <b/>
            <sz val="9"/>
            <color indexed="81"/>
            <rFont val="Tahoma"/>
            <family val="2"/>
          </rPr>
          <t>Alice Giovani de Oliveira:</t>
        </r>
        <r>
          <rPr>
            <sz val="9"/>
            <color indexed="81"/>
            <rFont val="Tahoma"/>
            <family val="2"/>
          </rPr>
          <t xml:space="preserve">
Michael Cunningham:
PEG "Ontario Benchmarking Spreadsheet Model 2022.xlsx", sheet: "2021 Benchmarking Calculations"; row11</t>
        </r>
      </text>
    </comment>
    <comment ref="G470" authorId="1" shapeId="0" xr:uid="{A70A8BB6-8422-4271-813F-89DF8999507D}">
      <text>
        <r>
          <rPr>
            <b/>
            <sz val="9"/>
            <color indexed="81"/>
            <rFont val="Tahoma"/>
            <family val="2"/>
          </rPr>
          <t>Alice Giovani de Oliveira:</t>
        </r>
        <r>
          <rPr>
            <sz val="9"/>
            <color indexed="81"/>
            <rFont val="Tahoma"/>
            <family val="2"/>
          </rPr>
          <t xml:space="preserve">
PEG "Ontario Benchmarking Spreadsheet Model 2022.xlsx", sheet: "2021 Benchmarking Calculations"; row64
</t>
        </r>
      </text>
    </comment>
    <comment ref="E486" authorId="0" shapeId="0" xr:uid="{BED55380-0A72-4D45-953F-95170E384278}">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487" authorId="1" shapeId="0" xr:uid="{57914A8C-5F0F-4B60-8C88-CF455EB47B2C}">
      <text>
        <r>
          <rPr>
            <b/>
            <sz val="9"/>
            <color indexed="81"/>
            <rFont val="Tahoma"/>
            <family val="2"/>
          </rPr>
          <t>Alice Giovani de Oliveira:</t>
        </r>
        <r>
          <rPr>
            <sz val="9"/>
            <color indexed="81"/>
            <rFont val="Tahoma"/>
            <family val="2"/>
          </rPr>
          <t xml:space="preserve">
Michael Cunningham:
PEG "Ontario Benchmarking Spreadsheet Model 2022.xlsx", sheet: "2021 Benchmarking Calculations"; row11</t>
        </r>
      </text>
    </comment>
    <comment ref="G487" authorId="1" shapeId="0" xr:uid="{39B4CD3A-7996-4075-81E0-01466E503DB2}">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Benchmarking Calculations"; row64
</t>
        </r>
      </text>
    </comment>
    <comment ref="E503" authorId="0" shapeId="0" xr:uid="{107FD12D-9E70-8840-9AB7-FF449EC9FC54}">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504" authorId="1" shapeId="0" xr:uid="{56BEBBBA-B162-4221-B99A-DE5AAF2A6F72}">
      <text>
        <r>
          <rPr>
            <b/>
            <sz val="9"/>
            <color indexed="81"/>
            <rFont val="Tahoma"/>
            <family val="2"/>
          </rPr>
          <t>Alice Giovani de Oliveira:</t>
        </r>
        <r>
          <rPr>
            <sz val="9"/>
            <color indexed="81"/>
            <rFont val="Tahoma"/>
            <family val="2"/>
          </rPr>
          <t xml:space="preserve">
Michael Cunningham:
PEG "Ontario Benchmarking Spreadsheet Model 2022.xlsx", sheet: "2021 Benchmarking Calculations"; row11</t>
        </r>
      </text>
    </comment>
    <comment ref="G504" authorId="1" shapeId="0" xr:uid="{03781A45-493B-484B-A242-45B1105B64B0}">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Benchmarking Calculations"; row64
</t>
        </r>
      </text>
    </comment>
    <comment ref="E520" authorId="0" shapeId="0" xr:uid="{09526425-4079-6644-840F-FDA433F5E866}">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521" authorId="1" shapeId="0" xr:uid="{886B0CAD-B2FC-4100-9DEA-79A216B52150}">
      <text>
        <r>
          <rPr>
            <b/>
            <sz val="9"/>
            <color indexed="81"/>
            <rFont val="Tahoma"/>
            <family val="2"/>
          </rPr>
          <t>Alice Giovani de Oliveira:</t>
        </r>
        <r>
          <rPr>
            <sz val="9"/>
            <color indexed="81"/>
            <rFont val="Tahoma"/>
            <family val="2"/>
          </rPr>
          <t xml:space="preserve">
Michael Cunningham:
PEG "Ontario Benchmarking Spreadsheet Model 2022.xlsx", sheet: "2021 Benchmarking Calculations"; row11</t>
        </r>
      </text>
    </comment>
    <comment ref="G521" authorId="1" shapeId="0" xr:uid="{A7C11D00-978F-4145-9174-424B36239742}">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Benchmarking Calculations"; row64
</t>
        </r>
      </text>
    </comment>
    <comment ref="J521" authorId="1" shapeId="0" xr:uid="{550DB200-7F56-46A0-ADC0-2BC0E710B208}">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Utility Characteristics"; row 35
</t>
        </r>
        <r>
          <rPr>
            <sz val="9"/>
            <color rgb="FF000000"/>
            <rFont val="Tahoma"/>
            <family val="2"/>
          </rPr>
          <t xml:space="preserve">
</t>
        </r>
      </text>
    </comment>
    <comment ref="K521" authorId="1" shapeId="0" xr:uid="{3ACD0530-7AFF-479E-8D58-28774C0FC943}">
      <text>
        <r>
          <rPr>
            <b/>
            <sz val="9"/>
            <color indexed="81"/>
            <rFont val="Tahoma"/>
            <family val="2"/>
          </rPr>
          <t>Alice Giovani de Oliveira:</t>
        </r>
        <r>
          <rPr>
            <sz val="9"/>
            <color indexed="81"/>
            <rFont val="Tahoma"/>
            <family val="2"/>
          </rPr>
          <t xml:space="preserve">
PEG "Ontario Benchmarking Spreadsheet Model 2022.xlsx", sheet: "2021 Utility Characteristics"; row 37
</t>
        </r>
      </text>
    </comment>
    <comment ref="E537" authorId="0" shapeId="0" xr:uid="{BCC50E00-0307-C440-B559-9E01508F8D07}">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538" authorId="1" shapeId="0" xr:uid="{C4558107-83D6-49D6-9F48-B4BB066E9096}">
      <text>
        <r>
          <rPr>
            <b/>
            <sz val="9"/>
            <color rgb="FF000000"/>
            <rFont val="Tahoma"/>
            <family val="2"/>
          </rPr>
          <t>Alice Giovani de Oliveira:</t>
        </r>
        <r>
          <rPr>
            <sz val="9"/>
            <color rgb="FF000000"/>
            <rFont val="Tahoma"/>
            <family val="2"/>
          </rPr>
          <t xml:space="preserve">
</t>
        </r>
        <r>
          <rPr>
            <sz val="9"/>
            <color rgb="FF000000"/>
            <rFont val="Tahoma"/>
            <family val="2"/>
          </rPr>
          <t xml:space="preserve">Michael Cunningham:
</t>
        </r>
        <r>
          <rPr>
            <sz val="9"/>
            <color rgb="FF000000"/>
            <rFont val="Tahoma"/>
            <family val="2"/>
          </rPr>
          <t>PEG "Ontario Benchmarking Spreadsheet Model 2022.xlsx", sheet: "2021 Benchmarking Calculations"; row11</t>
        </r>
      </text>
    </comment>
    <comment ref="G538" authorId="1" shapeId="0" xr:uid="{0D25107F-178D-48B9-AB3D-4C57A55CE219}">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Benchmarking Calculations"; row64
</t>
        </r>
      </text>
    </comment>
    <comment ref="E554" authorId="0" shapeId="0" xr:uid="{98467600-93A6-B741-B0FE-7D129A43C87B}">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555" authorId="1" shapeId="0" xr:uid="{A48EAFCC-1B4D-422B-A492-A3E7F1E20AB0}">
      <text>
        <r>
          <rPr>
            <b/>
            <sz val="9"/>
            <color indexed="81"/>
            <rFont val="Tahoma"/>
            <family val="2"/>
          </rPr>
          <t>Alice Giovani de Oliveira:</t>
        </r>
        <r>
          <rPr>
            <sz val="9"/>
            <color indexed="81"/>
            <rFont val="Tahoma"/>
            <family val="2"/>
          </rPr>
          <t xml:space="preserve">
Michael Cunningham:
PEG "Ontario Benchmarking Spreadsheet Model 2022.xlsx", sheet: "2021 Benchmarking Calculations"; row11</t>
        </r>
      </text>
    </comment>
    <comment ref="G555" authorId="1" shapeId="0" xr:uid="{A3BA1BFA-09EE-4551-BDBD-BBB1A97BCC39}">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Benchmarking Calculations"; row64
</t>
        </r>
      </text>
    </comment>
    <comment ref="J555" authorId="1" shapeId="0" xr:uid="{BA005156-6F4F-49F7-8FF9-12386A966483}">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Utility Caracteristics"; row 35
</t>
        </r>
        <r>
          <rPr>
            <sz val="9"/>
            <color rgb="FF000000"/>
            <rFont val="Tahoma"/>
            <family val="2"/>
          </rPr>
          <t xml:space="preserve">
</t>
        </r>
      </text>
    </comment>
    <comment ref="K555" authorId="1" shapeId="0" xr:uid="{8B48D734-1D65-4977-8415-ABADDC4EF4A3}">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Utility Caracteristics"; row 37
</t>
        </r>
        <r>
          <rPr>
            <sz val="9"/>
            <color rgb="FF000000"/>
            <rFont val="Tahoma"/>
            <family val="2"/>
          </rPr>
          <t xml:space="preserve">
</t>
        </r>
      </text>
    </comment>
    <comment ref="M555" authorId="2" shapeId="0" xr:uid="{A9934D3F-8A31-4E0A-9ECB-14B487E66EB6}">
      <text>
        <t>[Threaded comment]
Your version of Excel allows you to read this threaded comment; however, any edits to it will get removed if the file is opened in a newer version of Excel. Learn more: https://go.microsoft.com/fwlink/?linkid=870924
Comment:
    It came from 'Benchmarking Spreadsheet Model 2022.xlsx', sheet 2021 Utility Characteristics, cell AD35 - Halton Total Circuit KM of line</t>
      </text>
    </comment>
    <comment ref="E571" authorId="0" shapeId="0" xr:uid="{3F0297EB-EF2D-B144-99E2-61307E23AE24}">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572" authorId="1" shapeId="0" xr:uid="{9BCE83D6-ACBE-426B-AF43-4CCE599D7373}">
      <text>
        <r>
          <rPr>
            <b/>
            <sz val="9"/>
            <color rgb="FF000000"/>
            <rFont val="Tahoma"/>
            <family val="2"/>
          </rPr>
          <t>Alice Giovani de Oliveira:</t>
        </r>
        <r>
          <rPr>
            <sz val="9"/>
            <color rgb="FF000000"/>
            <rFont val="Tahoma"/>
            <family val="2"/>
          </rPr>
          <t xml:space="preserve">
</t>
        </r>
        <r>
          <rPr>
            <sz val="9"/>
            <color rgb="FF000000"/>
            <rFont val="Tahoma"/>
            <family val="2"/>
          </rPr>
          <t xml:space="preserve">Michael Cunningham:
</t>
        </r>
        <r>
          <rPr>
            <sz val="9"/>
            <color rgb="FF000000"/>
            <rFont val="Tahoma"/>
            <family val="2"/>
          </rPr>
          <t>PEG "Ontario Benchmarking Spreadsheet Model 2022.xlsx", sheet: "2021 Benchmarking Calculations"; row11</t>
        </r>
      </text>
    </comment>
    <comment ref="G572" authorId="1" shapeId="0" xr:uid="{CB063EB0-F672-4937-99FB-32F1A5811326}">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Benchmarking Calculations"; row64
</t>
        </r>
      </text>
    </comment>
    <comment ref="E576" authorId="0" shapeId="0" xr:uid="{084A1303-7964-BD41-8A86-5C294373F3C8}">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577" authorId="1" shapeId="0" xr:uid="{1C8C5CE5-2EFE-48A4-BF3A-1DCC806BDD86}">
      <text>
        <r>
          <rPr>
            <b/>
            <sz val="9"/>
            <color rgb="FF000000"/>
            <rFont val="Tahoma"/>
            <family val="2"/>
          </rPr>
          <t>Alice Giovani de Oliveira:</t>
        </r>
        <r>
          <rPr>
            <sz val="9"/>
            <color rgb="FF000000"/>
            <rFont val="Tahoma"/>
            <family val="2"/>
          </rPr>
          <t xml:space="preserve">
</t>
        </r>
        <r>
          <rPr>
            <sz val="9"/>
            <color rgb="FF000000"/>
            <rFont val="Tahoma"/>
            <family val="2"/>
          </rPr>
          <t xml:space="preserve">Michael Cunningham:
</t>
        </r>
        <r>
          <rPr>
            <sz val="9"/>
            <color rgb="FF000000"/>
            <rFont val="Tahoma"/>
            <family val="2"/>
          </rPr>
          <t>PEG "Ontario Benchmarking Spreadsheet Model 2022.xlsx", sheet: "2021 Benchmarking Calculations"; row11</t>
        </r>
      </text>
    </comment>
    <comment ref="G577" authorId="1" shapeId="0" xr:uid="{F9A8C2CC-4CE2-4088-A9B2-9B145900AA0F}">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Benchmarking Calculations"; row64
</t>
        </r>
      </text>
    </comment>
    <comment ref="E593" authorId="0" shapeId="0" xr:uid="{C30F2774-0B34-914E-A84C-04522CEB10F3}">
      <text>
        <r>
          <rPr>
            <b/>
            <sz val="10"/>
            <color rgb="FF000000"/>
            <rFont val="Tahoma"/>
            <family val="2"/>
          </rPr>
          <t>Michael Cunningham:</t>
        </r>
        <r>
          <rPr>
            <sz val="10"/>
            <color rgb="FF000000"/>
            <rFont val="Tahoma"/>
            <family val="2"/>
          </rPr>
          <t xml:space="preserve">
</t>
        </r>
        <r>
          <rPr>
            <sz val="10"/>
            <color rgb="FF000000"/>
            <rFont val="Tahoma"/>
            <family val="2"/>
          </rPr>
          <t xml:space="preserve">PEG "Ontario Benchmarking Spreadsheet Model 2021.xlsx", sheet: "2020 Benchmarking Calculations"; row11
</t>
        </r>
        <r>
          <rPr>
            <sz val="10"/>
            <color rgb="FF000000"/>
            <rFont val="Tahoma"/>
            <family val="2"/>
          </rPr>
          <t xml:space="preserve">
</t>
        </r>
      </text>
    </comment>
    <comment ref="E594" authorId="1" shapeId="0" xr:uid="{058BFC16-1821-4700-99D1-F07127BA1395}">
      <text>
        <r>
          <rPr>
            <b/>
            <sz val="9"/>
            <color indexed="81"/>
            <rFont val="Tahoma"/>
            <family val="2"/>
          </rPr>
          <t>Alice Giovani de Oliveira:</t>
        </r>
        <r>
          <rPr>
            <sz val="9"/>
            <color indexed="81"/>
            <rFont val="Tahoma"/>
            <family val="2"/>
          </rPr>
          <t xml:space="preserve">
Michael Cunningham:
PEG "Ontario Benchmarking Spreadsheet Model 2022.xlsx", sheet: "2021 Benchmarking Calculations"; row11</t>
        </r>
      </text>
    </comment>
    <comment ref="G594" authorId="1" shapeId="0" xr:uid="{E319E9CD-E7F2-48D6-9865-213CD7E7C916}">
      <text>
        <r>
          <rPr>
            <b/>
            <sz val="9"/>
            <color rgb="FF000000"/>
            <rFont val="Tahoma"/>
            <family val="2"/>
          </rPr>
          <t>Alice Giovani de Oliveira:</t>
        </r>
        <r>
          <rPr>
            <sz val="9"/>
            <color rgb="FF000000"/>
            <rFont val="Tahoma"/>
            <family val="2"/>
          </rPr>
          <t xml:space="preserve">
</t>
        </r>
        <r>
          <rPr>
            <sz val="9"/>
            <color rgb="FF000000"/>
            <rFont val="Tahoma"/>
            <family val="2"/>
          </rPr>
          <t xml:space="preserve">PEG "Ontario Benchmarking Spreadsheet Model 2022.xlsx", sheet: "2021 Benchmarking Calculations"; row64
</t>
        </r>
      </text>
    </comment>
  </commentList>
</comments>
</file>

<file path=xl/sharedStrings.xml><?xml version="1.0" encoding="utf-8"?>
<sst xmlns="http://schemas.openxmlformats.org/spreadsheetml/2006/main" count="2647" uniqueCount="212">
  <si>
    <t>Opex</t>
  </si>
  <si>
    <t>EIID</t>
  </si>
  <si>
    <t>Year</t>
  </si>
  <si>
    <t>Country</t>
  </si>
  <si>
    <t>BRANTFORD POWER INC.</t>
  </si>
  <si>
    <t>BURLINGTON HYDRO INC.</t>
  </si>
  <si>
    <t>CANADIAN NIAGARA POWER INC.</t>
  </si>
  <si>
    <t>ENERSOURCE HYDRO MISSISSAUGA INC.</t>
  </si>
  <si>
    <t>ENWIN UTILITIES LTD.</t>
  </si>
  <si>
    <t>ESSEX POWERLINES CORPORATION</t>
  </si>
  <si>
    <t>FESTIVAL HYDRO INC.</t>
  </si>
  <si>
    <t>GREATER SUDBURY HYDRO INC.</t>
  </si>
  <si>
    <t>GUELPH HYDRO ELECTRIC SYSTEMS INC.</t>
  </si>
  <si>
    <t>HALTON HILLS HYDRO INC.</t>
  </si>
  <si>
    <t>HORIZON UTILITIES CORPORATION</t>
  </si>
  <si>
    <t>HYDRO ONE BRAMPTON NETWORKS INC.</t>
  </si>
  <si>
    <t>HYDRO ONE NETWORKS INC.</t>
  </si>
  <si>
    <t>HYDRO OTTAWA LIMITED</t>
  </si>
  <si>
    <t>KINGSTON HYDRO CORPORATION</t>
  </si>
  <si>
    <t>KITCHENER-WILMOT HYDRO INC.</t>
  </si>
  <si>
    <t>LONDON HYDRO INC.</t>
  </si>
  <si>
    <t>MILTON HYDRO DISTRIBUTION INC.</t>
  </si>
  <si>
    <t>NEWMARKET-TAY POWER DISTRIBUTION LTD.</t>
  </si>
  <si>
    <t>NIAGARA PENINSULA ENERGY INC.</t>
  </si>
  <si>
    <t>NORTH BAY HYDRO DISTRIBUTION LIMITED</t>
  </si>
  <si>
    <t>OAKVILLE HYDRO ELECTRICITY DISTRIBUTION INC.</t>
  </si>
  <si>
    <t>OSHAWA PUC NETWORKS INC.</t>
  </si>
  <si>
    <t>PETERBOROUGH DISTRIBUTION INCORPORATED</t>
  </si>
  <si>
    <t>POWERSTREAM INC.</t>
  </si>
  <si>
    <t>PUC DISTRIBUTION INC.</t>
  </si>
  <si>
    <t>TORONTO HYDRO-ELECTRIC SYSTEM LIMITED</t>
  </si>
  <si>
    <t>WATERLOO NORTH HYDRO INC.</t>
  </si>
  <si>
    <t>WELLAND HYDRO-ELECTRIC SYSTEM CORP.</t>
  </si>
  <si>
    <t>WESTARIO POWER INC.</t>
  </si>
  <si>
    <t>Entegrus Powerlines Inc.</t>
  </si>
  <si>
    <t>Innpower Corporation</t>
  </si>
  <si>
    <t>Entegrus Powerlines</t>
  </si>
  <si>
    <t>ENERGY+</t>
  </si>
  <si>
    <t>EPCOR Electricity Distribution Ontario Inc.</t>
  </si>
  <si>
    <t>ERTH Power Corporation</t>
  </si>
  <si>
    <t>ELEXICON</t>
  </si>
  <si>
    <t>Alectra Utilities Corporation</t>
  </si>
  <si>
    <t>Algoma Power Inc.</t>
  </si>
  <si>
    <t>Atikokan Hydro Inc.</t>
  </si>
  <si>
    <t>Bluewater Power Distribution Corporation</t>
  </si>
  <si>
    <t>Brantford Power Inc.</t>
  </si>
  <si>
    <t>Burlington Hydro Inc.</t>
  </si>
  <si>
    <t>Canadian Niagara Power Inc.</t>
  </si>
  <si>
    <t>Centre Wellington Hydro Ltd.</t>
  </si>
  <si>
    <t>Chapleau Public Utilities Corporation</t>
  </si>
  <si>
    <t>Cooperative Hydro Embrun Inc.</t>
  </si>
  <si>
    <t>E.L.K. Energy Inc.</t>
  </si>
  <si>
    <t>Elexicon Energy Inc.</t>
  </si>
  <si>
    <t>Energy+ Inc.</t>
  </si>
  <si>
    <t>ENWIN Utilities Ltd.</t>
  </si>
  <si>
    <t>Espanola Regional Hydro Distribution Corporation</t>
  </si>
  <si>
    <t>Essex Powerlines Corporation</t>
  </si>
  <si>
    <t>Festival Hydro Inc.</t>
  </si>
  <si>
    <t>Fort Frances Power Corporation</t>
  </si>
  <si>
    <t>Greater Sudbury Hydro Inc.</t>
  </si>
  <si>
    <t>Grimsby Power Incorporated</t>
  </si>
  <si>
    <t>Halton Hills Hydro Inc.</t>
  </si>
  <si>
    <t>Hearst Power Distribution Company Limited</t>
  </si>
  <si>
    <t>Hydro 2000 Inc.</t>
  </si>
  <si>
    <t>Hydro Hawkesbury Inc.</t>
  </si>
  <si>
    <t>Hydro One Networks Inc.</t>
  </si>
  <si>
    <t>Hydro Ottawa Limited</t>
  </si>
  <si>
    <t>Kingston Hydro Corporation</t>
  </si>
  <si>
    <t>Kitchener-Wilmot Hydro Inc.</t>
  </si>
  <si>
    <t>Lakefront Utilities Inc.</t>
  </si>
  <si>
    <t>Lakeland Power Distribution Ltd.</t>
  </si>
  <si>
    <t>London Hydro Inc.</t>
  </si>
  <si>
    <t>Milton Hydro Distribution Inc.</t>
  </si>
  <si>
    <t>Newmarket-Tay Power Distribution Ltd.</t>
  </si>
  <si>
    <t>Niagara Peninsula Energy Inc.</t>
  </si>
  <si>
    <t>Niagara-on-the-Lake Hydro Inc.</t>
  </si>
  <si>
    <t>North Bay Hydro Distribution Limited</t>
  </si>
  <si>
    <t>Northern Ontario Wires Inc.</t>
  </si>
  <si>
    <t>Oakville Hydro Electricity Distribution Inc.</t>
  </si>
  <si>
    <t>Orangeville Hydro Limited</t>
  </si>
  <si>
    <t>Orillia Power Distribution Corporation</t>
  </si>
  <si>
    <t>Oshawa PUC Networks Inc.</t>
  </si>
  <si>
    <t>Ottawa River Power Corporation</t>
  </si>
  <si>
    <t>Peterborough Distribution Incorporated</t>
  </si>
  <si>
    <t>PUC Distribution Inc.</t>
  </si>
  <si>
    <t>Renfrew Hydro Inc.</t>
  </si>
  <si>
    <t>Rideau St. Lawrence Distribution Inc.</t>
  </si>
  <si>
    <t>Sioux Lookout Hydro Inc.</t>
  </si>
  <si>
    <t>Synergy North Corporation</t>
  </si>
  <si>
    <t>Tillsonburg Hydro Inc.</t>
  </si>
  <si>
    <t>Toronto Hydro-Electric System Limited</t>
  </si>
  <si>
    <t>Wasaga Distribution Inc.</t>
  </si>
  <si>
    <t>Waterloo North Hydro Inc.</t>
  </si>
  <si>
    <t>Welland Hydro-Electric System Corp.</t>
  </si>
  <si>
    <t>Wellington North Power Inc.</t>
  </si>
  <si>
    <t>Westario Power Inc.</t>
  </si>
  <si>
    <t>Guelph Hydro Electric Systems Inc.</t>
  </si>
  <si>
    <t>Kenora Hydro Electric Corporation Ltd.</t>
  </si>
  <si>
    <t>Thunder Bay Hydro Electricity Distribution Inc.</t>
  </si>
  <si>
    <t>Veridian Connections Inc.</t>
  </si>
  <si>
    <t>Whitby Hydro Electric Corporation</t>
  </si>
  <si>
    <t>Enersource Hydro Mississauga Inc.</t>
  </si>
  <si>
    <t>Horizon Utilities Corporation</t>
  </si>
  <si>
    <t>Hydro One Brampton Networks Inc.</t>
  </si>
  <si>
    <t>PowerStream Inc.</t>
  </si>
  <si>
    <t>Brant County Power Inc.</t>
  </si>
  <si>
    <t>Cambridge and North Dumfries Hydro Inc.</t>
  </si>
  <si>
    <t>year</t>
  </si>
  <si>
    <t>dnsp</t>
  </si>
  <si>
    <t>opexprice</t>
  </si>
  <si>
    <t>PrOpex</t>
  </si>
  <si>
    <t>MaxDem</t>
  </si>
  <si>
    <t>RMDemand</t>
  </si>
  <si>
    <t>CustNum</t>
  </si>
  <si>
    <t>CircLen</t>
  </si>
  <si>
    <t>UGLen</t>
  </si>
  <si>
    <t>ShareUGC</t>
  </si>
  <si>
    <t>Name</t>
  </si>
  <si>
    <t>SYNERGY NORTH</t>
  </si>
  <si>
    <t>BLUEWATER POWER DISTRIBUTION CORPORATION</t>
  </si>
  <si>
    <t>ALECTRA UTILITIES CORPORATION</t>
  </si>
  <si>
    <t>eiid</t>
  </si>
  <si>
    <t>opex</t>
  </si>
  <si>
    <t>maxdemand</t>
  </si>
  <si>
    <t>cust</t>
  </si>
  <si>
    <t>circlength</t>
  </si>
  <si>
    <t>undergrkm</t>
  </si>
  <si>
    <t>undershr</t>
  </si>
  <si>
    <t>country</t>
  </si>
  <si>
    <t>rmd</t>
  </si>
  <si>
    <t>DNSPname</t>
  </si>
  <si>
    <t xml:space="preserve">Energy+ Inc. </t>
  </si>
  <si>
    <t>EnWin Utilities Ltd.</t>
  </si>
  <si>
    <t>Haldimand County Hydro Inc.</t>
  </si>
  <si>
    <t>Midland Power Utility Corporation</t>
  </si>
  <si>
    <t>Norfolk</t>
  </si>
  <si>
    <t>Parry Sound Power Corporation</t>
  </si>
  <si>
    <t>St. Thomas Energy Inc.</t>
  </si>
  <si>
    <t>West Coast Huron Energy Inc.</t>
  </si>
  <si>
    <t>2018 Order</t>
  </si>
  <si>
    <t>Total Circuit Kms of Line</t>
  </si>
  <si>
    <t>Overhead Circuit Kms of Line</t>
  </si>
  <si>
    <t>Underground Circuit Kms of Line</t>
  </si>
  <si>
    <t>Primary Overhead Circuit Km of Line</t>
  </si>
  <si>
    <t>Secondary Overhead Circuit Km of Line</t>
  </si>
  <si>
    <t>Primary Underground Circuit Km of Line</t>
  </si>
  <si>
    <t>Secondary Underground Circuit Km of Line</t>
  </si>
  <si>
    <t>Total Overhead Circuit Km of Line</t>
  </si>
  <si>
    <t>Total Underground Circuit Km of Line</t>
  </si>
  <si>
    <t>Values used previously</t>
  </si>
  <si>
    <t>"2020 Utility Characteristics"</t>
  </si>
  <si>
    <t>Source: PEG: "Ontario Benchmarking Spreadhseet Model 2021.xlsx", sheets as indicated:</t>
  </si>
  <si>
    <t>"2019 Utility Characteristics"</t>
  </si>
  <si>
    <t>Total Primary Circuit Length</t>
  </si>
  <si>
    <t>Primary Underground Circuit length</t>
  </si>
  <si>
    <t xml:space="preserve"> OM&amp;A Input Price Inflation</t>
  </si>
  <si>
    <t>AWE- All Employees</t>
  </si>
  <si>
    <t>GDPIPI</t>
  </si>
  <si>
    <t>OM&amp;A Price Index</t>
  </si>
  <si>
    <t xml:space="preserve">Opex Index </t>
  </si>
  <si>
    <t xml:space="preserve"> Ontario</t>
  </si>
  <si>
    <t>Annual Growth</t>
  </si>
  <si>
    <t>Canada</t>
  </si>
  <si>
    <t>Level</t>
  </si>
  <si>
    <t>.7 * AWE increase</t>
  </si>
  <si>
    <t>0.3 * GDP increase</t>
  </si>
  <si>
    <t>summation increase</t>
  </si>
  <si>
    <t>antilog of summation</t>
  </si>
  <si>
    <t>scaling to 100 at 2002</t>
  </si>
  <si>
    <t>scaling to 1.0 at 2005</t>
  </si>
  <si>
    <t>Q1 2016</t>
  </si>
  <si>
    <t>Q2 2016</t>
  </si>
  <si>
    <t>Q3 2016</t>
  </si>
  <si>
    <t>Q4 2016</t>
  </si>
  <si>
    <t>Q1 2017</t>
  </si>
  <si>
    <t>Q2 2017</t>
  </si>
  <si>
    <t>Q3 2017</t>
  </si>
  <si>
    <t>Q4 2017</t>
  </si>
  <si>
    <t>Q1 2018</t>
  </si>
  <si>
    <t>Q2 2018</t>
  </si>
  <si>
    <t>Q3 2018</t>
  </si>
  <si>
    <t>Q4 2018</t>
  </si>
  <si>
    <t>Q1 2019</t>
  </si>
  <si>
    <t>Q2 2019</t>
  </si>
  <si>
    <t>Q3 2019</t>
  </si>
  <si>
    <t>Q4 2019</t>
  </si>
  <si>
    <t>Q1 2020</t>
  </si>
  <si>
    <t>Q2 2020</t>
  </si>
  <si>
    <t>Q3 2020</t>
  </si>
  <si>
    <t>Q4 2020</t>
  </si>
  <si>
    <t>Q1 2021</t>
  </si>
  <si>
    <t>Q2 2021</t>
  </si>
  <si>
    <t>Q3 2021</t>
  </si>
  <si>
    <t>Q4 2021</t>
  </si>
  <si>
    <t>Q1 2022</t>
  </si>
  <si>
    <t>Frequency: Quarterly</t>
  </si>
  <si>
    <t>Table: 36-10-0106-01 (formerly CANSIM 380-0066)</t>
  </si>
  <si>
    <t>Release date: 2022-05-31</t>
  </si>
  <si>
    <t>Gross domestic product indexes, quarterly</t>
  </si>
  <si>
    <t>Gross domestic product indexes, yearly</t>
  </si>
  <si>
    <t>Overview of Workbook</t>
  </si>
  <si>
    <t>1. Basic structure</t>
  </si>
  <si>
    <t>Input sheets</t>
  </si>
  <si>
    <t>Calculations &amp; Formatted Outputs</t>
  </si>
  <si>
    <t>2. Outline</t>
  </si>
  <si>
    <t>Sources: PEG ":Ontario-Benchmarking-Spreadsheet-Model-2022", sheets "GDP IPI FDD" and "AWE"</t>
  </si>
  <si>
    <t>Energy Plus Inc.</t>
  </si>
  <si>
    <t>DNSP</t>
  </si>
  <si>
    <t>Source: PEG: "Ontario Benchmarking Spreadhseet Model 2022.xlsx", sheets as indicated:</t>
  </si>
  <si>
    <t>"2021 Utility Characteristics"</t>
  </si>
  <si>
    <t>&lt;---I can't see where the  CircLen figure comes from</t>
  </si>
  <si>
    <t>It came from 'Benchmarking Spreadsheet Model 2022.xlsx', sheet 2021 Utility Characteristics, cell AD35 - Halton, Total Circuit KM of line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</si>
</sst>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quot;$&quot;* #,##0.00_-;\-&quot;$&quot;* #,##0.00_-;_-&quot;$&quot;* &quot;-&quot;??_-;_-@_-"/>
    <numFmt numFmtId="164" formatCode="_(* #,##0.00_);_(* \(#,##0.00\);_(* &quot;-&quot;??_);_(@_)"/>
    <numFmt numFmtId="165" formatCode="\(#,##0\);\(#,##0\);\-"/>
    <numFmt numFmtId="166" formatCode="0.000"/>
    <numFmt numFmtId="167" formatCode="0.0000"/>
    <numFmt numFmtId="168" formatCode="0.0%"/>
  </numFmts>
  <fonts count="67" x14ac:knownFonts="1">
    <font>
      <sz val="11"/>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2"/>
      <color theme="1"/>
      <name val="Calibri"/>
      <family val="2"/>
      <scheme val="minor"/>
    </font>
    <font>
      <sz val="11"/>
      <color indexed="8"/>
      <name val="Calibri"/>
      <family val="2"/>
    </font>
    <font>
      <sz val="11"/>
      <color indexed="8"/>
      <name val="Calibri"/>
      <family val="2"/>
    </font>
    <font>
      <sz val="10"/>
      <name val="Calibri"/>
      <family val="2"/>
    </font>
    <font>
      <sz val="10"/>
      <name val="Arial"/>
      <family val="2"/>
    </font>
    <font>
      <sz val="11"/>
      <color theme="1"/>
      <name val="Calibri"/>
      <family val="2"/>
      <scheme val="minor"/>
    </font>
    <font>
      <sz val="11"/>
      <color theme="0"/>
      <name val="Calibri"/>
      <family val="2"/>
      <scheme val="minor"/>
    </font>
    <font>
      <sz val="11"/>
      <color rgb="FF9C0006"/>
      <name val="Calibri"/>
      <family val="2"/>
      <scheme val="minor"/>
    </font>
    <font>
      <b/>
      <sz val="11"/>
      <color rgb="FFFA7D00"/>
      <name val="Calibri"/>
      <family val="2"/>
      <scheme val="minor"/>
    </font>
    <font>
      <b/>
      <sz val="11"/>
      <color theme="0"/>
      <name val="Calibri"/>
      <family val="2"/>
      <scheme val="minor"/>
    </font>
    <font>
      <sz val="10"/>
      <color rgb="FF0070C0"/>
      <name val="Calibri"/>
      <family val="2"/>
      <scheme val="minor"/>
    </font>
    <font>
      <i/>
      <sz val="11"/>
      <color rgb="FF7F7F7F"/>
      <name val="Calibri"/>
      <family val="2"/>
      <scheme val="minor"/>
    </font>
    <font>
      <sz val="11"/>
      <color rgb="FF0061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3F3F76"/>
      <name val="Calibri"/>
      <family val="2"/>
      <scheme val="minor"/>
    </font>
    <font>
      <sz val="11"/>
      <color rgb="FFFA7D00"/>
      <name val="Calibri"/>
      <family val="2"/>
      <scheme val="minor"/>
    </font>
    <font>
      <sz val="11"/>
      <color rgb="FF9C6500"/>
      <name val="Calibri"/>
      <family val="2"/>
      <scheme val="minor"/>
    </font>
    <font>
      <b/>
      <sz val="11"/>
      <color rgb="FF3F3F3F"/>
      <name val="Calibri"/>
      <family val="2"/>
      <scheme val="minor"/>
    </font>
    <font>
      <b/>
      <sz val="18"/>
      <color theme="3"/>
      <name val="Cambria"/>
      <family val="2"/>
    </font>
    <font>
      <b/>
      <sz val="11"/>
      <color theme="1"/>
      <name val="Calibri"/>
      <family val="2"/>
      <scheme val="minor"/>
    </font>
    <font>
      <sz val="11"/>
      <color rgb="FFFF0000"/>
      <name val="Calibri"/>
      <family val="2"/>
      <scheme val="minor"/>
    </font>
    <font>
      <sz val="18"/>
      <color theme="3"/>
      <name val="Cambria"/>
      <family val="2"/>
      <scheme val="major"/>
    </font>
    <font>
      <sz val="11"/>
      <color rgb="FF9C5700"/>
      <name val="Calibri"/>
      <family val="2"/>
      <scheme val="minor"/>
    </font>
    <font>
      <u/>
      <sz val="11"/>
      <color theme="10"/>
      <name val="Calibri"/>
      <family val="2"/>
      <scheme val="minor"/>
    </font>
    <font>
      <sz val="12"/>
      <color rgb="FF0432FF"/>
      <name val="Calibri"/>
      <family val="2"/>
      <scheme val="minor"/>
    </font>
    <font>
      <sz val="12"/>
      <color rgb="FFC00000"/>
      <name val="Calibri"/>
      <family val="2"/>
      <scheme val="minor"/>
    </font>
    <font>
      <sz val="12"/>
      <color rgb="FF011893"/>
      <name val="Calibri"/>
      <family val="2"/>
      <scheme val="minor"/>
    </font>
    <font>
      <sz val="12"/>
      <color rgb="FF941651"/>
      <name val="Calibri"/>
      <family val="2"/>
      <scheme val="minor"/>
    </font>
    <font>
      <b/>
      <sz val="11"/>
      <color theme="0"/>
      <name val="Calibri"/>
      <family val="2"/>
    </font>
    <font>
      <sz val="11"/>
      <color rgb="FFFF0000"/>
      <name val="Calibri"/>
      <family val="2"/>
    </font>
    <font>
      <sz val="12"/>
      <color theme="0"/>
      <name val="Calibri"/>
      <family val="2"/>
      <scheme val="minor"/>
    </font>
    <font>
      <b/>
      <sz val="12"/>
      <color theme="0"/>
      <name val="Calibri"/>
      <family val="2"/>
      <scheme val="minor"/>
    </font>
    <font>
      <sz val="10"/>
      <color rgb="FF000000"/>
      <name val="Tahoma"/>
      <family val="2"/>
    </font>
    <font>
      <b/>
      <sz val="10"/>
      <color rgb="FF000000"/>
      <name val="Tahoma"/>
      <family val="2"/>
    </font>
    <font>
      <sz val="11"/>
      <color theme="3"/>
      <name val="Calibri"/>
      <family val="2"/>
      <scheme val="minor"/>
    </font>
    <font>
      <sz val="10"/>
      <color indexed="8"/>
      <name val="Arial"/>
      <family val="2"/>
    </font>
    <font>
      <sz val="18"/>
      <color indexed="8"/>
      <name val="Calibri"/>
      <family val="2"/>
    </font>
    <font>
      <sz val="14"/>
      <color indexed="8"/>
      <name val="Arial"/>
      <family val="2"/>
    </font>
    <font>
      <sz val="14"/>
      <color indexed="8"/>
      <name val="Calibri"/>
      <family val="2"/>
    </font>
    <font>
      <sz val="14"/>
      <color indexed="8"/>
      <name val="Calibri"/>
      <family val="2"/>
      <scheme val="minor"/>
    </font>
    <font>
      <b/>
      <sz val="18"/>
      <color indexed="8"/>
      <name val="Calibri"/>
      <family val="2"/>
      <scheme val="minor"/>
    </font>
    <font>
      <sz val="10"/>
      <color theme="1"/>
      <name val="Calibri"/>
      <family val="2"/>
      <scheme val="minor"/>
    </font>
    <font>
      <b/>
      <sz val="11"/>
      <color indexed="8"/>
      <name val="Calibri"/>
      <family val="2"/>
      <scheme val="minor"/>
    </font>
    <font>
      <sz val="11"/>
      <color indexed="8"/>
      <name val="Calibri"/>
      <family val="2"/>
      <scheme val="minor"/>
    </font>
    <font>
      <sz val="12"/>
      <color indexed="8"/>
      <name val="Calibri"/>
      <family val="2"/>
      <scheme val="minor"/>
    </font>
    <font>
      <sz val="12"/>
      <color theme="1"/>
      <name val="Helvetica"/>
      <family val="2"/>
    </font>
    <font>
      <b/>
      <sz val="22"/>
      <color theme="1"/>
      <name val="Helvetica"/>
      <family val="2"/>
    </font>
    <font>
      <b/>
      <sz val="16"/>
      <color theme="1"/>
      <name val="Helvetica"/>
      <family val="2"/>
    </font>
    <font>
      <sz val="12"/>
      <name val="Helvetica"/>
      <family val="2"/>
    </font>
    <font>
      <b/>
      <sz val="12"/>
      <name val="Helvetica"/>
      <family val="2"/>
    </font>
    <font>
      <sz val="8"/>
      <name val="Calibri"/>
      <family val="2"/>
      <scheme val="minor"/>
    </font>
    <font>
      <sz val="9"/>
      <color indexed="81"/>
      <name val="Tahoma"/>
      <family val="2"/>
    </font>
    <font>
      <b/>
      <sz val="9"/>
      <color indexed="81"/>
      <name val="Tahoma"/>
      <family val="2"/>
    </font>
    <font>
      <sz val="12"/>
      <color theme="5" tint="-0.249977111117893"/>
      <name val="Calibri"/>
      <family val="2"/>
      <scheme val="minor"/>
    </font>
    <font>
      <b/>
      <sz val="9"/>
      <color rgb="FF000000"/>
      <name val="Tahoma"/>
      <family val="2"/>
    </font>
    <font>
      <sz val="9"/>
      <color rgb="FF000000"/>
      <name val="Tahoma"/>
      <family val="2"/>
    </font>
    <font>
      <b/>
      <sz val="12"/>
      <color rgb="FFFF0000"/>
      <name val="Calibri"/>
      <family val="2"/>
      <scheme val="minor"/>
    </font>
    <font>
      <sz val="12"/>
      <color rgb="FFFF0000"/>
      <name val="Calibri"/>
      <family val="2"/>
      <scheme val="minor"/>
    </font>
    <font>
      <b/>
      <sz val="10"/>
      <color rgb="FF0432FF"/>
      <name val="Segoe UI"/>
      <family val="2"/>
    </font>
    <font>
      <sz val="11"/>
      <name val="Calibri"/>
      <family val="2"/>
      <scheme val="minor"/>
    </font>
  </fonts>
  <fills count="46">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FC7CE"/>
      </patternFill>
    </fill>
    <fill>
      <patternFill patternType="solid">
        <fgColor rgb="FFF2F2F2"/>
      </patternFill>
    </fill>
    <fill>
      <patternFill patternType="solid">
        <fgColor rgb="FFA5A5A5"/>
      </patternFill>
    </fill>
    <fill>
      <patternFill patternType="solid">
        <fgColor rgb="FFFFFF99"/>
        <bgColor indexed="64"/>
      </patternFill>
    </fill>
    <fill>
      <patternFill patternType="solid">
        <fgColor rgb="FFC6EFCE"/>
      </patternFill>
    </fill>
    <fill>
      <patternFill patternType="solid">
        <fgColor rgb="FFFFCC99"/>
      </patternFill>
    </fill>
    <fill>
      <patternFill patternType="solid">
        <fgColor rgb="FFFFEB9C"/>
      </patternFill>
    </fill>
    <fill>
      <patternFill patternType="solid">
        <fgColor rgb="FFFFFFCC"/>
      </patternFill>
    </fill>
    <fill>
      <patternFill patternType="solid">
        <fgColor theme="1"/>
        <bgColor indexed="64"/>
      </patternFill>
    </fill>
    <fill>
      <patternFill patternType="solid">
        <fgColor rgb="FF002060"/>
        <bgColor indexed="64"/>
      </patternFill>
    </fill>
    <fill>
      <patternFill patternType="solid">
        <fgColor theme="1" tint="0.34998626667073579"/>
        <bgColor indexed="64"/>
      </patternFill>
    </fill>
    <fill>
      <patternFill patternType="solid">
        <fgColor theme="9" tint="-0.499984740745262"/>
        <bgColor indexed="64"/>
      </patternFill>
    </fill>
    <fill>
      <patternFill patternType="solid">
        <fgColor rgb="FFFFFD78"/>
        <bgColor indexed="64"/>
      </patternFill>
    </fill>
    <fill>
      <patternFill patternType="solid">
        <fgColor theme="9" tint="0.59999389629810485"/>
        <bgColor indexed="64"/>
      </patternFill>
    </fill>
    <fill>
      <patternFill patternType="solid">
        <fgColor theme="0"/>
        <bgColor indexed="64"/>
      </patternFill>
    </fill>
    <fill>
      <patternFill patternType="solid">
        <fgColor theme="0" tint="-0.499984740745262"/>
        <bgColor indexed="64"/>
      </patternFill>
    </fill>
    <fill>
      <patternFill patternType="solid">
        <fgColor rgb="FF011893"/>
        <bgColor indexed="64"/>
      </patternFill>
    </fill>
    <fill>
      <patternFill patternType="solid">
        <fgColor theme="7" tint="0.39997558519241921"/>
        <bgColor indexed="64"/>
      </patternFill>
    </fill>
    <fill>
      <patternFill patternType="solid">
        <fgColor rgb="FFFFD579"/>
        <bgColor indexed="64"/>
      </patternFill>
    </fill>
    <fill>
      <patternFill patternType="solid">
        <fgColor rgb="FFFFFF00"/>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thin">
        <color rgb="FF7F7F7F"/>
      </left>
      <right style="thin">
        <color rgb="FF7F7F7F"/>
      </right>
      <top style="thin">
        <color rgb="FF7F7F7F"/>
      </top>
      <bottom style="thin">
        <color rgb="FF7F7F7F"/>
      </bottom>
      <diagonal/>
    </border>
    <border>
      <left style="double">
        <color rgb="FF3F3F3F"/>
      </left>
      <right style="double">
        <color rgb="FF3F3F3F"/>
      </right>
      <top style="double">
        <color rgb="FF3F3F3F"/>
      </top>
      <bottom style="double">
        <color rgb="FF3F3F3F"/>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style="thin">
        <color theme="4"/>
      </top>
      <bottom style="double">
        <color theme="4"/>
      </bottom>
      <diagonal/>
    </border>
    <border>
      <left/>
      <right/>
      <top/>
      <bottom style="thin">
        <color indexed="64"/>
      </bottom>
      <diagonal/>
    </border>
    <border>
      <left/>
      <right/>
      <top style="thin">
        <color theme="1"/>
      </top>
      <bottom/>
      <diagonal/>
    </border>
  </borders>
  <cellStyleXfs count="65">
    <xf numFmtId="0" fontId="0" fillId="0" borderId="0"/>
    <xf numFmtId="0" fontId="10" fillId="2" borderId="0" applyNumberFormat="0" applyBorder="0" applyAlignment="0" applyProtection="0"/>
    <xf numFmtId="0" fontId="10" fillId="3" borderId="0" applyNumberFormat="0" applyBorder="0" applyAlignment="0" applyProtection="0"/>
    <xf numFmtId="0" fontId="10" fillId="4" borderId="0" applyNumberFormat="0" applyBorder="0" applyAlignment="0" applyProtection="0"/>
    <xf numFmtId="0" fontId="10" fillId="5" borderId="0" applyNumberFormat="0" applyBorder="0" applyAlignment="0" applyProtection="0"/>
    <xf numFmtId="0" fontId="10" fillId="6" borderId="0" applyNumberFormat="0" applyBorder="0" applyAlignment="0" applyProtection="0"/>
    <xf numFmtId="0" fontId="10" fillId="7" borderId="0" applyNumberFormat="0" applyBorder="0" applyAlignment="0" applyProtection="0"/>
    <xf numFmtId="0" fontId="10" fillId="8" borderId="0" applyNumberFormat="0" applyBorder="0" applyAlignment="0" applyProtection="0"/>
    <xf numFmtId="0" fontId="10" fillId="9" borderId="0" applyNumberFormat="0" applyBorder="0" applyAlignment="0" applyProtection="0"/>
    <xf numFmtId="0" fontId="10" fillId="10" borderId="0" applyNumberFormat="0" applyBorder="0" applyAlignment="0" applyProtection="0"/>
    <xf numFmtId="0" fontId="10" fillId="11" borderId="0" applyNumberFormat="0" applyBorder="0" applyAlignment="0" applyProtection="0"/>
    <xf numFmtId="0" fontId="10" fillId="12" borderId="0" applyNumberFormat="0" applyBorder="0" applyAlignment="0" applyProtection="0"/>
    <xf numFmtId="0" fontId="10" fillId="13" borderId="0" applyNumberFormat="0" applyBorder="0" applyAlignment="0" applyProtection="0"/>
    <xf numFmtId="0" fontId="11" fillId="14" borderId="0" applyNumberFormat="0" applyBorder="0" applyAlignment="0" applyProtection="0"/>
    <xf numFmtId="0" fontId="11" fillId="15" borderId="0" applyNumberFormat="0" applyBorder="0" applyAlignment="0" applyProtection="0"/>
    <xf numFmtId="0" fontId="11" fillId="16" borderId="0" applyNumberFormat="0" applyBorder="0" applyAlignment="0" applyProtection="0"/>
    <xf numFmtId="0" fontId="11" fillId="17" borderId="0" applyNumberFormat="0" applyBorder="0" applyAlignment="0" applyProtection="0"/>
    <xf numFmtId="0" fontId="11" fillId="18" borderId="0" applyNumberFormat="0" applyBorder="0" applyAlignment="0" applyProtection="0"/>
    <xf numFmtId="0" fontId="11" fillId="19" borderId="0" applyNumberFormat="0" applyBorder="0" applyAlignment="0" applyProtection="0"/>
    <xf numFmtId="0" fontId="11" fillId="20" borderId="0" applyNumberFormat="0" applyBorder="0" applyAlignment="0" applyProtection="0"/>
    <xf numFmtId="0" fontId="11" fillId="21" borderId="0" applyNumberFormat="0" applyBorder="0" applyAlignment="0" applyProtection="0"/>
    <xf numFmtId="0" fontId="11" fillId="22" borderId="0" applyNumberFormat="0" applyBorder="0" applyAlignment="0" applyProtection="0"/>
    <xf numFmtId="0" fontId="11" fillId="23" borderId="0" applyNumberFormat="0" applyBorder="0" applyAlignment="0" applyProtection="0"/>
    <xf numFmtId="0" fontId="11" fillId="24" borderId="0" applyNumberFormat="0" applyBorder="0" applyAlignment="0" applyProtection="0"/>
    <xf numFmtId="0" fontId="11" fillId="25" borderId="0" applyNumberFormat="0" applyBorder="0" applyAlignment="0" applyProtection="0"/>
    <xf numFmtId="0" fontId="12" fillId="26" borderId="0" applyNumberFormat="0" applyBorder="0" applyAlignment="0" applyProtection="0"/>
    <xf numFmtId="0" fontId="13" fillId="27" borderId="3" applyNumberFormat="0" applyAlignment="0" applyProtection="0"/>
    <xf numFmtId="0" fontId="14" fillId="28" borderId="4" applyNumberFormat="0" applyAlignment="0" applyProtection="0"/>
    <xf numFmtId="164" fontId="6" fillId="0" borderId="0" applyFont="0" applyFill="0" applyBorder="0" applyAlignment="0" applyProtection="0"/>
    <xf numFmtId="165" fontId="8" fillId="29" borderId="0" applyFont="0" applyBorder="0" applyAlignment="0" applyProtection="0"/>
    <xf numFmtId="0" fontId="15" fillId="0" borderId="1">
      <protection locked="0"/>
    </xf>
    <xf numFmtId="0" fontId="16" fillId="0" borderId="0" applyNumberFormat="0" applyFill="0" applyBorder="0" applyAlignment="0" applyProtection="0"/>
    <xf numFmtId="0" fontId="17" fillId="30" borderId="0" applyNumberFormat="0" applyBorder="0" applyAlignment="0" applyProtection="0"/>
    <xf numFmtId="0" fontId="18" fillId="0" borderId="5" applyNumberFormat="0" applyFill="0" applyAlignment="0" applyProtection="0"/>
    <xf numFmtId="0" fontId="19" fillId="0" borderId="6" applyNumberFormat="0" applyFill="0" applyAlignment="0" applyProtection="0"/>
    <xf numFmtId="0" fontId="20" fillId="0" borderId="7" applyNumberFormat="0" applyFill="0" applyAlignment="0" applyProtection="0"/>
    <xf numFmtId="0" fontId="20" fillId="0" borderId="0" applyNumberFormat="0" applyFill="0" applyBorder="0" applyAlignment="0" applyProtection="0"/>
    <xf numFmtId="0" fontId="8" fillId="29" borderId="2" applyNumberFormat="0" applyFont="0" applyAlignment="0"/>
    <xf numFmtId="0" fontId="21" fillId="31" borderId="3" applyNumberFormat="0" applyAlignment="0" applyProtection="0"/>
    <xf numFmtId="0" fontId="22" fillId="0" borderId="8" applyNumberFormat="0" applyFill="0" applyAlignment="0" applyProtection="0"/>
    <xf numFmtId="0" fontId="23" fillId="32" borderId="0" applyNumberFormat="0" applyBorder="0" applyAlignment="0" applyProtection="0"/>
    <xf numFmtId="0" fontId="9" fillId="0" borderId="0"/>
    <xf numFmtId="0" fontId="9" fillId="0" borderId="0"/>
    <xf numFmtId="0" fontId="7" fillId="33" borderId="9" applyNumberFormat="0" applyFont="0" applyAlignment="0" applyProtection="0"/>
    <xf numFmtId="0" fontId="24" fillId="27" borderId="10" applyNumberFormat="0" applyAlignment="0" applyProtection="0"/>
    <xf numFmtId="0" fontId="25" fillId="0" borderId="0" applyNumberFormat="0" applyFill="0" applyBorder="0" applyAlignment="0" applyProtection="0"/>
    <xf numFmtId="0" fontId="26" fillId="0" borderId="11" applyNumberFormat="0" applyFill="0" applyAlignment="0" applyProtection="0"/>
    <xf numFmtId="0" fontId="27" fillId="0" borderId="0" applyNumberFormat="0" applyFill="0" applyBorder="0" applyAlignment="0" applyProtection="0"/>
    <xf numFmtId="9" fontId="6" fillId="0" borderId="0" applyFont="0" applyFill="0" applyBorder="0" applyAlignment="0" applyProtection="0"/>
    <xf numFmtId="9" fontId="10" fillId="0" borderId="0" applyFont="0" applyFill="0" applyBorder="0" applyAlignment="0" applyProtection="0"/>
    <xf numFmtId="9" fontId="9" fillId="0" borderId="0" applyFont="0" applyFill="0" applyBorder="0" applyAlignment="0" applyProtection="0"/>
    <xf numFmtId="0" fontId="10" fillId="0" borderId="0"/>
    <xf numFmtId="0" fontId="28" fillId="0" borderId="0" applyNumberFormat="0" applyFill="0" applyBorder="0" applyAlignment="0" applyProtection="0"/>
    <xf numFmtId="0" fontId="29" fillId="32" borderId="0" applyNumberFormat="0" applyBorder="0" applyAlignment="0" applyProtection="0"/>
    <xf numFmtId="0" fontId="10" fillId="33" borderId="9" applyNumberFormat="0" applyFont="0" applyAlignment="0" applyProtection="0"/>
    <xf numFmtId="0" fontId="10" fillId="14" borderId="0" applyNumberFormat="0" applyBorder="0" applyAlignment="0" applyProtection="0"/>
    <xf numFmtId="0" fontId="10" fillId="15" borderId="0" applyNumberFormat="0" applyBorder="0" applyAlignment="0" applyProtection="0"/>
    <xf numFmtId="0" fontId="10" fillId="16" borderId="0" applyNumberFormat="0" applyBorder="0" applyAlignment="0" applyProtection="0"/>
    <xf numFmtId="0" fontId="10" fillId="17" borderId="0" applyNumberFormat="0" applyBorder="0" applyAlignment="0" applyProtection="0"/>
    <xf numFmtId="0" fontId="10" fillId="18" borderId="0" applyNumberFormat="0" applyBorder="0" applyAlignment="0" applyProtection="0"/>
    <xf numFmtId="0" fontId="10" fillId="19" borderId="0" applyNumberFormat="0" applyBorder="0" applyAlignment="0" applyProtection="0"/>
    <xf numFmtId="0" fontId="30" fillId="0" borderId="0" applyNumberFormat="0" applyFill="0" applyBorder="0" applyAlignment="0" applyProtection="0"/>
    <xf numFmtId="44" fontId="9" fillId="0" borderId="0" applyFont="0" applyFill="0" applyBorder="0" applyAlignment="0" applyProtection="0"/>
    <xf numFmtId="0" fontId="5" fillId="0" borderId="0"/>
    <xf numFmtId="9" fontId="10" fillId="0" borderId="0" applyFont="0" applyFill="0" applyBorder="0" applyAlignment="0" applyProtection="0"/>
  </cellStyleXfs>
  <cellXfs count="104">
    <xf numFmtId="0" fontId="0" fillId="0" borderId="0" xfId="0"/>
    <xf numFmtId="166" fontId="0" fillId="0" borderId="0" xfId="0" applyNumberFormat="1"/>
    <xf numFmtId="0" fontId="0" fillId="0" borderId="0" xfId="0" applyAlignment="1">
      <alignment horizontal="center"/>
    </xf>
    <xf numFmtId="0" fontId="14" fillId="34" borderId="0" xfId="0" applyFont="1" applyFill="1" applyAlignment="1">
      <alignment horizontal="right"/>
    </xf>
    <xf numFmtId="0" fontId="5" fillId="0" borderId="0" xfId="63"/>
    <xf numFmtId="0" fontId="35" fillId="34" borderId="0" xfId="0" applyFont="1" applyFill="1" applyAlignment="1">
      <alignment horizontal="center"/>
    </xf>
    <xf numFmtId="0" fontId="35" fillId="34" borderId="0" xfId="0" applyFont="1" applyFill="1"/>
    <xf numFmtId="0" fontId="35" fillId="34" borderId="0" xfId="0" applyFont="1" applyFill="1" applyAlignment="1">
      <alignment horizontal="right"/>
    </xf>
    <xf numFmtId="0" fontId="36" fillId="0" borderId="0" xfId="0" applyFont="1" applyAlignment="1">
      <alignment horizontal="center"/>
    </xf>
    <xf numFmtId="0" fontId="4" fillId="0" borderId="0" xfId="63" applyFont="1"/>
    <xf numFmtId="1" fontId="0" fillId="0" borderId="0" xfId="0" applyNumberFormat="1"/>
    <xf numFmtId="0" fontId="14" fillId="34" borderId="0" xfId="0" applyFont="1" applyFill="1"/>
    <xf numFmtId="167" fontId="0" fillId="0" borderId="0" xfId="0" applyNumberFormat="1"/>
    <xf numFmtId="0" fontId="0" fillId="0" borderId="12" xfId="0" applyBorder="1"/>
    <xf numFmtId="1" fontId="0" fillId="0" borderId="12" xfId="0" applyNumberFormat="1" applyBorder="1"/>
    <xf numFmtId="167" fontId="0" fillId="0" borderId="12" xfId="0" applyNumberFormat="1" applyBorder="1"/>
    <xf numFmtId="166" fontId="0" fillId="0" borderId="12" xfId="0" applyNumberFormat="1" applyBorder="1"/>
    <xf numFmtId="0" fontId="0" fillId="0" borderId="0" xfId="0" applyAlignment="1">
      <alignment wrapText="1"/>
    </xf>
    <xf numFmtId="0" fontId="14" fillId="35" borderId="0" xfId="0" applyFont="1" applyFill="1"/>
    <xf numFmtId="0" fontId="14" fillId="37" borderId="0" xfId="0" applyFont="1" applyFill="1"/>
    <xf numFmtId="0" fontId="14" fillId="36" borderId="0" xfId="0" applyFont="1" applyFill="1" applyAlignment="1">
      <alignment horizontal="right" wrapText="1"/>
    </xf>
    <xf numFmtId="0" fontId="26" fillId="38" borderId="0" xfId="0" applyFont="1" applyFill="1" applyAlignment="1">
      <alignment horizontal="right" wrapText="1"/>
    </xf>
    <xf numFmtId="0" fontId="41" fillId="0" borderId="0" xfId="0" applyFont="1"/>
    <xf numFmtId="0" fontId="0" fillId="34" borderId="0" xfId="0" applyFill="1"/>
    <xf numFmtId="0" fontId="38" fillId="34" borderId="0" xfId="63" applyFont="1" applyFill="1" applyAlignment="1">
      <alignment horizontal="right"/>
    </xf>
    <xf numFmtId="0" fontId="14" fillId="34" borderId="0" xfId="0" applyFont="1" applyFill="1" applyAlignment="1">
      <alignment wrapText="1"/>
    </xf>
    <xf numFmtId="0" fontId="14" fillId="38" borderId="0" xfId="0" applyFont="1" applyFill="1"/>
    <xf numFmtId="0" fontId="41" fillId="39" borderId="0" xfId="0" applyFont="1" applyFill="1"/>
    <xf numFmtId="0" fontId="43" fillId="0" borderId="0" xfId="0" applyFont="1"/>
    <xf numFmtId="0" fontId="44" fillId="0" borderId="0" xfId="0" applyFont="1"/>
    <xf numFmtId="0" fontId="45" fillId="0" borderId="0" xfId="0" applyFont="1"/>
    <xf numFmtId="0" fontId="45" fillId="0" borderId="0" xfId="0" applyFont="1" applyAlignment="1">
      <alignment horizontal="center" wrapText="1"/>
    </xf>
    <xf numFmtId="10" fontId="0" fillId="0" borderId="0" xfId="49" applyNumberFormat="1" applyFont="1"/>
    <xf numFmtId="2" fontId="0" fillId="0" borderId="0" xfId="0" applyNumberFormat="1"/>
    <xf numFmtId="0" fontId="48" fillId="0" borderId="0" xfId="0" applyFont="1" applyAlignment="1">
      <alignment horizontal="center"/>
    </xf>
    <xf numFmtId="0" fontId="48" fillId="0" borderId="0" xfId="0" applyFont="1" applyAlignment="1">
      <alignment horizontal="center" wrapText="1"/>
    </xf>
    <xf numFmtId="0" fontId="0" fillId="0" borderId="0" xfId="0" applyAlignment="1">
      <alignment horizontal="center" wrapText="1"/>
    </xf>
    <xf numFmtId="10" fontId="0" fillId="0" borderId="0" xfId="0" applyNumberFormat="1" applyAlignment="1">
      <alignment horizontal="center"/>
    </xf>
    <xf numFmtId="0" fontId="48" fillId="0" borderId="0" xfId="0" applyFont="1"/>
    <xf numFmtId="0" fontId="49" fillId="0" borderId="0" xfId="0" applyFont="1" applyAlignment="1">
      <alignment horizontal="left"/>
    </xf>
    <xf numFmtId="10" fontId="50" fillId="0" borderId="0" xfId="0" applyNumberFormat="1" applyFont="1" applyAlignment="1">
      <alignment horizontal="center"/>
    </xf>
    <xf numFmtId="0" fontId="49" fillId="0" borderId="0" xfId="0" applyFont="1" applyAlignment="1">
      <alignment horizontal="left" wrapText="1"/>
    </xf>
    <xf numFmtId="10" fontId="50" fillId="0" borderId="0" xfId="48" applyNumberFormat="1" applyFont="1" applyAlignment="1">
      <alignment horizontal="center"/>
    </xf>
    <xf numFmtId="10" fontId="50" fillId="0" borderId="0" xfId="48" applyNumberFormat="1" applyFont="1" applyAlignment="1">
      <alignment horizontal="center" wrapText="1"/>
    </xf>
    <xf numFmtId="168" fontId="50" fillId="0" borderId="0" xfId="48" applyNumberFormat="1" applyFont="1" applyAlignment="1">
      <alignment horizontal="center"/>
    </xf>
    <xf numFmtId="10" fontId="50" fillId="0" borderId="0" xfId="0" applyNumberFormat="1" applyFont="1" applyAlignment="1">
      <alignment horizontal="center" wrapText="1"/>
    </xf>
    <xf numFmtId="10" fontId="0" fillId="0" borderId="0" xfId="0" applyNumberFormat="1"/>
    <xf numFmtId="0" fontId="2" fillId="0" borderId="0" xfId="0" applyFont="1" applyAlignment="1">
      <alignment horizontal="center"/>
    </xf>
    <xf numFmtId="0" fontId="2" fillId="0" borderId="0" xfId="0" applyFont="1" applyAlignment="1">
      <alignment horizontal="center" wrapText="1"/>
    </xf>
    <xf numFmtId="10" fontId="51" fillId="0" borderId="0" xfId="48" applyNumberFormat="1" applyFont="1" applyAlignment="1">
      <alignment horizontal="center"/>
    </xf>
    <xf numFmtId="166" fontId="2" fillId="0" borderId="0" xfId="0" applyNumberFormat="1" applyFont="1" applyAlignment="1">
      <alignment horizontal="center"/>
    </xf>
    <xf numFmtId="2" fontId="2" fillId="0" borderId="0" xfId="0" applyNumberFormat="1" applyFont="1" applyAlignment="1">
      <alignment horizontal="center" wrapText="1"/>
    </xf>
    <xf numFmtId="2" fontId="2" fillId="0" borderId="0" xfId="0" applyNumberFormat="1" applyFont="1" applyAlignment="1">
      <alignment horizontal="center"/>
    </xf>
    <xf numFmtId="0" fontId="45" fillId="0" borderId="0" xfId="0" applyFont="1" applyAlignment="1">
      <alignment horizontal="right"/>
    </xf>
    <xf numFmtId="10" fontId="0" fillId="0" borderId="0" xfId="64" applyNumberFormat="1" applyFont="1"/>
    <xf numFmtId="166" fontId="33" fillId="0" borderId="0" xfId="0" applyNumberFormat="1" applyFont="1" applyAlignment="1">
      <alignment horizontal="center"/>
    </xf>
    <xf numFmtId="0" fontId="0" fillId="0" borderId="0" xfId="0" applyAlignment="1">
      <alignment horizontal="right" wrapText="1"/>
    </xf>
    <xf numFmtId="0" fontId="52" fillId="0" borderId="0" xfId="0" applyFont="1"/>
    <xf numFmtId="0" fontId="53" fillId="0" borderId="0" xfId="0" applyFont="1"/>
    <xf numFmtId="0" fontId="54" fillId="0" borderId="0" xfId="0" applyFont="1"/>
    <xf numFmtId="0" fontId="55" fillId="40" borderId="0" xfId="0" applyFont="1" applyFill="1" applyAlignment="1">
      <alignment vertical="top"/>
    </xf>
    <xf numFmtId="0" fontId="55" fillId="40" borderId="0" xfId="0" applyFont="1" applyFill="1"/>
    <xf numFmtId="0" fontId="55" fillId="40" borderId="0" xfId="0" applyFont="1" applyFill="1" applyAlignment="1">
      <alignment vertical="top" wrapText="1"/>
    </xf>
    <xf numFmtId="17" fontId="0" fillId="0" borderId="0" xfId="0" applyNumberFormat="1"/>
    <xf numFmtId="0" fontId="52" fillId="0" borderId="0" xfId="0" quotePrefix="1" applyFont="1"/>
    <xf numFmtId="0" fontId="14" fillId="34" borderId="13" xfId="0" applyFont="1" applyFill="1" applyBorder="1" applyAlignment="1">
      <alignment wrapText="1"/>
    </xf>
    <xf numFmtId="0" fontId="14" fillId="36" borderId="13" xfId="0" applyFont="1" applyFill="1" applyBorder="1" applyAlignment="1">
      <alignment horizontal="right" wrapText="1"/>
    </xf>
    <xf numFmtId="0" fontId="14" fillId="41" borderId="0" xfId="0" applyFont="1" applyFill="1" applyAlignment="1">
      <alignment wrapText="1"/>
    </xf>
    <xf numFmtId="0" fontId="14" fillId="42" borderId="0" xfId="0" applyFont="1" applyFill="1"/>
    <xf numFmtId="0" fontId="14" fillId="0" borderId="0" xfId="0" applyFont="1"/>
    <xf numFmtId="0" fontId="14" fillId="0" borderId="0" xfId="0" applyFont="1" applyAlignment="1">
      <alignment wrapText="1"/>
    </xf>
    <xf numFmtId="0" fontId="5" fillId="0" borderId="0" xfId="63" applyAlignment="1">
      <alignment horizontal="center"/>
    </xf>
    <xf numFmtId="1" fontId="34" fillId="0" borderId="0" xfId="63" applyNumberFormat="1" applyFont="1"/>
    <xf numFmtId="166" fontId="31" fillId="0" borderId="0" xfId="0" applyNumberFormat="1" applyFont="1"/>
    <xf numFmtId="1" fontId="33" fillId="0" borderId="0" xfId="63" applyNumberFormat="1" applyFont="1"/>
    <xf numFmtId="1" fontId="32" fillId="0" borderId="0" xfId="63" applyNumberFormat="1" applyFont="1"/>
    <xf numFmtId="166" fontId="32" fillId="0" borderId="0" xfId="63" applyNumberFormat="1" applyFont="1"/>
    <xf numFmtId="166" fontId="31" fillId="0" borderId="0" xfId="63" applyNumberFormat="1" applyFont="1"/>
    <xf numFmtId="166" fontId="2" fillId="0" borderId="0" xfId="63" applyNumberFormat="1" applyFont="1"/>
    <xf numFmtId="1" fontId="5" fillId="0" borderId="0" xfId="63" applyNumberFormat="1"/>
    <xf numFmtId="166" fontId="5" fillId="0" borderId="0" xfId="63" applyNumberFormat="1"/>
    <xf numFmtId="1" fontId="31" fillId="0" borderId="0" xfId="63" applyNumberFormat="1" applyFont="1"/>
    <xf numFmtId="166" fontId="34" fillId="0" borderId="0" xfId="63" applyNumberFormat="1" applyFont="1"/>
    <xf numFmtId="1" fontId="32" fillId="0" borderId="0" xfId="0" applyNumberFormat="1" applyFont="1"/>
    <xf numFmtId="0" fontId="38" fillId="34" borderId="0" xfId="63" applyFont="1" applyFill="1" applyAlignment="1">
      <alignment horizontal="center"/>
    </xf>
    <xf numFmtId="0" fontId="37" fillId="34" borderId="0" xfId="63" applyFont="1" applyFill="1"/>
    <xf numFmtId="0" fontId="37" fillId="34" borderId="0" xfId="63" applyFont="1" applyFill="1" applyAlignment="1">
      <alignment horizontal="right"/>
    </xf>
    <xf numFmtId="1" fontId="3" fillId="0" borderId="0" xfId="0" applyNumberFormat="1" applyFont="1"/>
    <xf numFmtId="166" fontId="3" fillId="0" borderId="0" xfId="0" applyNumberFormat="1" applyFont="1"/>
    <xf numFmtId="1" fontId="60" fillId="0" borderId="0" xfId="63" applyNumberFormat="1" applyFont="1"/>
    <xf numFmtId="0" fontId="60" fillId="0" borderId="0" xfId="63" applyFont="1"/>
    <xf numFmtId="0" fontId="0" fillId="44" borderId="0" xfId="0" applyFill="1"/>
    <xf numFmtId="0" fontId="63" fillId="0" borderId="0" xfId="63" applyFont="1"/>
    <xf numFmtId="1" fontId="33" fillId="45" borderId="0" xfId="63" applyNumberFormat="1" applyFont="1" applyFill="1"/>
    <xf numFmtId="1" fontId="64" fillId="0" borderId="0" xfId="63" applyNumberFormat="1" applyFont="1"/>
    <xf numFmtId="0" fontId="1" fillId="0" borderId="0" xfId="63" applyFont="1"/>
    <xf numFmtId="0" fontId="66" fillId="0" borderId="0" xfId="0" applyFont="1"/>
    <xf numFmtId="0" fontId="66" fillId="43" borderId="0" xfId="0" applyFont="1" applyFill="1"/>
    <xf numFmtId="0" fontId="56" fillId="40" borderId="0" xfId="0" applyFont="1" applyFill="1" applyAlignment="1">
      <alignment horizontal="center" vertical="top" wrapText="1"/>
    </xf>
    <xf numFmtId="0" fontId="56" fillId="40" borderId="0" xfId="0" applyFont="1" applyFill="1" applyAlignment="1">
      <alignment horizontal="center"/>
    </xf>
    <xf numFmtId="0" fontId="65" fillId="0" borderId="0" xfId="0" applyFont="1" applyAlignment="1">
      <alignment horizontal="center" vertical="center" wrapText="1"/>
    </xf>
    <xf numFmtId="0" fontId="42" fillId="0" borderId="0" xfId="0" applyFont="1" applyAlignment="1">
      <alignment horizontal="center"/>
    </xf>
    <xf numFmtId="0" fontId="47" fillId="0" borderId="0" xfId="0" applyFont="1" applyAlignment="1">
      <alignment horizontal="center"/>
    </xf>
    <xf numFmtId="0" fontId="46" fillId="0" borderId="12" xfId="0" applyFont="1" applyBorder="1" applyAlignment="1">
      <alignment horizontal="center"/>
    </xf>
  </cellXfs>
  <cellStyles count="65">
    <cellStyle name="20% - Accent1" xfId="1" builtinId="30" customBuiltin="1"/>
    <cellStyle name="20% - Accent2" xfId="2" builtinId="34" customBuiltin="1"/>
    <cellStyle name="20% - Accent3" xfId="3" builtinId="38" customBuiltin="1"/>
    <cellStyle name="20% - Accent4" xfId="4" builtinId="42" customBuiltin="1"/>
    <cellStyle name="20% - Accent5" xfId="5" builtinId="46" customBuiltin="1"/>
    <cellStyle name="20% - Accent6" xfId="6" builtinId="50" customBuiltin="1"/>
    <cellStyle name="40% - Accent1" xfId="7" builtinId="31" customBuiltin="1"/>
    <cellStyle name="40% - Accent2" xfId="8" builtinId="35" customBuiltin="1"/>
    <cellStyle name="40% - Accent3" xfId="9" builtinId="39" customBuiltin="1"/>
    <cellStyle name="40% - Accent4" xfId="10" builtinId="43" customBuiltin="1"/>
    <cellStyle name="40% - Accent5" xfId="11" builtinId="47" customBuiltin="1"/>
    <cellStyle name="40% - Accent6" xfId="12" builtinId="51" customBuiltin="1"/>
    <cellStyle name="60% - Accent1" xfId="13" builtinId="32" customBuiltin="1"/>
    <cellStyle name="60% - Accent1 2" xfId="55" xr:uid="{E93F3A5B-90AA-4DC6-B323-F99FCBA4E41D}"/>
    <cellStyle name="60% - Accent2" xfId="14" builtinId="36" customBuiltin="1"/>
    <cellStyle name="60% - Accent2 2" xfId="56" xr:uid="{02ABED69-5738-4733-A504-AD9290B368AC}"/>
    <cellStyle name="60% - Accent3" xfId="15" builtinId="40" customBuiltin="1"/>
    <cellStyle name="60% - Accent3 2" xfId="57" xr:uid="{6D2CC719-92EE-48BA-AFB8-7C4349125E10}"/>
    <cellStyle name="60% - Accent4" xfId="16" builtinId="44" customBuiltin="1"/>
    <cellStyle name="60% - Accent4 2" xfId="58" xr:uid="{FB1FA6AB-B302-4D07-8519-B91E96EBCC4F}"/>
    <cellStyle name="60% - Accent5" xfId="17" builtinId="48" customBuiltin="1"/>
    <cellStyle name="60% - Accent5 2" xfId="59" xr:uid="{7289BBB4-346A-4739-AD54-B846A117ECCF}"/>
    <cellStyle name="60% - Accent6" xfId="18" builtinId="52" customBuiltin="1"/>
    <cellStyle name="60% - Accent6 2" xfId="60" xr:uid="{C8337DDA-F578-4174-9FB6-5578EA8B6BEE}"/>
    <cellStyle name="Accent1" xfId="19" builtinId="29" customBuiltin="1"/>
    <cellStyle name="Accent2" xfId="20" builtinId="33" customBuiltin="1"/>
    <cellStyle name="Accent3" xfId="21" builtinId="37" customBuiltin="1"/>
    <cellStyle name="Accent4" xfId="22" builtinId="41" customBuiltin="1"/>
    <cellStyle name="Accent5" xfId="23" builtinId="45" customBuiltin="1"/>
    <cellStyle name="Accent6" xfId="24" builtinId="49" customBuiltin="1"/>
    <cellStyle name="Bad" xfId="25" builtinId="27" customBuiltin="1"/>
    <cellStyle name="Calculation" xfId="26" builtinId="22" customBuiltin="1"/>
    <cellStyle name="Check Cell" xfId="27" builtinId="23" customBuiltin="1"/>
    <cellStyle name="Comma 2" xfId="28" xr:uid="{00000000-0005-0000-0000-00001B000000}"/>
    <cellStyle name="Comma(0)" xfId="29" xr:uid="{00000000-0005-0000-0000-00001C000000}"/>
    <cellStyle name="Currency 2" xfId="62" xr:uid="{C8C96B89-5BC7-A042-86D8-F3FFC7D85E98}"/>
    <cellStyle name="Data Input" xfId="30" xr:uid="{00000000-0005-0000-0000-00001D000000}"/>
    <cellStyle name="Explanatory Text" xfId="31" builtinId="53" customBuiltin="1"/>
    <cellStyle name="Good" xfId="32" builtinId="26" customBuiltin="1"/>
    <cellStyle name="Heading 1" xfId="33" builtinId="16" customBuiltin="1"/>
    <cellStyle name="Heading 2" xfId="34" builtinId="17" customBuiltin="1"/>
    <cellStyle name="Heading 3" xfId="35" builtinId="18" customBuiltin="1"/>
    <cellStyle name="Heading 4" xfId="36" builtinId="19" customBuiltin="1"/>
    <cellStyle name="Heavy Box 2" xfId="37" xr:uid="{00000000-0005-0000-0000-000024000000}"/>
    <cellStyle name="Hyperlink 2" xfId="61" xr:uid="{E4615ACE-75A5-4C2C-A2DC-C5677DB69EFC}"/>
    <cellStyle name="Input" xfId="38" builtinId="20" customBuiltin="1"/>
    <cellStyle name="Linked Cell" xfId="39" builtinId="24" customBuiltin="1"/>
    <cellStyle name="Neutral" xfId="40" builtinId="28" customBuiltin="1"/>
    <cellStyle name="Neutral 2" xfId="53" xr:uid="{EE5B9DF2-0A5C-4336-B5C0-CD7B2129EDC6}"/>
    <cellStyle name="Normal" xfId="0" builtinId="0"/>
    <cellStyle name="Normal 2" xfId="41" xr:uid="{00000000-0005-0000-0000-00002B000000}"/>
    <cellStyle name="Normal 3" xfId="63" xr:uid="{7F407DCA-3EBD-074E-9297-39F928CBF5C8}"/>
    <cellStyle name="Normal 3 2" xfId="42" xr:uid="{00000000-0005-0000-0000-00002C000000}"/>
    <cellStyle name="Normal 46" xfId="51" xr:uid="{FDADD476-3B09-4991-AD9E-A243A96135AA}"/>
    <cellStyle name="Note" xfId="43" builtinId="10" customBuiltin="1"/>
    <cellStyle name="Note 2" xfId="54" xr:uid="{B28BEC05-78BC-47C8-991E-66A8EC1914AE}"/>
    <cellStyle name="Output" xfId="44" builtinId="21" customBuiltin="1"/>
    <cellStyle name="Percent" xfId="64" builtinId="5"/>
    <cellStyle name="Percent 2" xfId="49" xr:uid="{B6EE1384-FB5C-4CCC-B780-8907B0491671}"/>
    <cellStyle name="Percent 3" xfId="48" xr:uid="{5DAC88FC-1B8E-4044-B2E0-A1A5358CA3B3}"/>
    <cellStyle name="Percent 7" xfId="50" xr:uid="{7C32CE21-7F1F-4FBE-9B56-8CBE4DED5575}"/>
    <cellStyle name="Title" xfId="45" builtinId="15" customBuiltin="1"/>
    <cellStyle name="Title 2" xfId="52" xr:uid="{1A282660-1D1E-409B-9C67-C6811D0321D1}"/>
    <cellStyle name="Total" xfId="46" builtinId="25" customBuiltin="1"/>
    <cellStyle name="Warning Text" xfId="47" builtinId="11" customBuiltin="1"/>
  </cellStyles>
  <dxfs count="0"/>
  <tableStyles count="0" defaultTableStyle="TableStyleMedium9" defaultPivotStyle="PivotStyleLight16"/>
  <colors>
    <mruColors>
      <color rgb="FF0432FF"/>
      <color rgb="FFFFD579"/>
      <color rgb="FF011893"/>
      <color rgb="FF941651"/>
      <color rgb="FFFFFD78"/>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microsoft.com/office/2017/10/relationships/person" Target="persons/perso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622300</xdr:colOff>
      <xdr:row>6</xdr:row>
      <xdr:rowOff>0</xdr:rowOff>
    </xdr:from>
    <xdr:to>
      <xdr:col>4</xdr:col>
      <xdr:colOff>127000</xdr:colOff>
      <xdr:row>10</xdr:row>
      <xdr:rowOff>165100</xdr:rowOff>
    </xdr:to>
    <xdr:sp macro="" textlink="">
      <xdr:nvSpPr>
        <xdr:cNvPr id="2" name="TextBox 1">
          <a:extLst>
            <a:ext uri="{FF2B5EF4-FFF2-40B4-BE49-F238E27FC236}">
              <a16:creationId xmlns:a16="http://schemas.microsoft.com/office/drawing/2014/main" id="{18B4FCD2-F10D-F44A-A21E-2B73BD20DB34}"/>
            </a:ext>
          </a:extLst>
        </xdr:cNvPr>
        <xdr:cNvSpPr txBox="1"/>
      </xdr:nvSpPr>
      <xdr:spPr>
        <a:xfrm>
          <a:off x="1143000" y="1435100"/>
          <a:ext cx="1981200" cy="977900"/>
        </a:xfrm>
        <a:prstGeom prst="rect">
          <a:avLst/>
        </a:prstGeom>
        <a:solidFill>
          <a:schemeClr val="accent2"/>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b="1"/>
            <a:t>Data sources</a:t>
          </a:r>
        </a:p>
      </xdr:txBody>
    </xdr:sp>
    <xdr:clientData/>
  </xdr:twoCellAnchor>
  <xdr:twoCellAnchor>
    <xdr:from>
      <xdr:col>4</xdr:col>
      <xdr:colOff>139700</xdr:colOff>
      <xdr:row>8</xdr:row>
      <xdr:rowOff>95250</xdr:rowOff>
    </xdr:from>
    <xdr:to>
      <xdr:col>5</xdr:col>
      <xdr:colOff>609600</xdr:colOff>
      <xdr:row>8</xdr:row>
      <xdr:rowOff>95250</xdr:rowOff>
    </xdr:to>
    <xdr:cxnSp macro="">
      <xdr:nvCxnSpPr>
        <xdr:cNvPr id="3" name="Straight Connector 2">
          <a:extLst>
            <a:ext uri="{FF2B5EF4-FFF2-40B4-BE49-F238E27FC236}">
              <a16:creationId xmlns:a16="http://schemas.microsoft.com/office/drawing/2014/main" id="{BA03702F-681E-A241-B6A4-0C461CD97A77}"/>
            </a:ext>
          </a:extLst>
        </xdr:cNvPr>
        <xdr:cNvCxnSpPr>
          <a:endCxn id="6" idx="1"/>
        </xdr:cNvCxnSpPr>
      </xdr:nvCxnSpPr>
      <xdr:spPr>
        <a:xfrm>
          <a:off x="3136900" y="1936750"/>
          <a:ext cx="1295400" cy="0"/>
        </a:xfrm>
        <a:prstGeom prst="line">
          <a:avLst/>
        </a:prstGeom>
        <a:ln>
          <a:headEnd type="none" w="med" len="med"/>
          <a:tailEnd type="triangle" w="med" len="med"/>
        </a:ln>
        <a:effectLst/>
      </xdr:spPr>
      <xdr:style>
        <a:lnRef idx="2">
          <a:schemeClr val="dk1"/>
        </a:lnRef>
        <a:fillRef idx="0">
          <a:schemeClr val="dk1"/>
        </a:fillRef>
        <a:effectRef idx="1">
          <a:schemeClr val="dk1"/>
        </a:effectRef>
        <a:fontRef idx="minor">
          <a:schemeClr val="tx1"/>
        </a:fontRef>
      </xdr:style>
    </xdr:cxnSp>
    <xdr:clientData/>
  </xdr:twoCellAnchor>
  <xdr:twoCellAnchor>
    <xdr:from>
      <xdr:col>5</xdr:col>
      <xdr:colOff>609600</xdr:colOff>
      <xdr:row>6</xdr:row>
      <xdr:rowOff>0</xdr:rowOff>
    </xdr:from>
    <xdr:to>
      <xdr:col>9</xdr:col>
      <xdr:colOff>203200</xdr:colOff>
      <xdr:row>10</xdr:row>
      <xdr:rowOff>190500</xdr:rowOff>
    </xdr:to>
    <xdr:sp macro="" textlink="">
      <xdr:nvSpPr>
        <xdr:cNvPr id="6" name="TextBox 5">
          <a:extLst>
            <a:ext uri="{FF2B5EF4-FFF2-40B4-BE49-F238E27FC236}">
              <a16:creationId xmlns:a16="http://schemas.microsoft.com/office/drawing/2014/main" id="{04292F0A-DE3F-7347-80E8-22AA5AF4FF1F}"/>
            </a:ext>
          </a:extLst>
        </xdr:cNvPr>
        <xdr:cNvSpPr txBox="1"/>
      </xdr:nvSpPr>
      <xdr:spPr>
        <a:xfrm>
          <a:off x="4432300" y="1435100"/>
          <a:ext cx="2895600" cy="1003300"/>
        </a:xfrm>
        <a:prstGeom prst="rect">
          <a:avLst/>
        </a:prstGeom>
        <a:solidFill>
          <a:srgbClr val="92D05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en-US" sz="1400" b="1"/>
            <a:t>Formatted outputs for reading</a:t>
          </a:r>
          <a:r>
            <a:rPr lang="en-US" sz="1400" b="1" baseline="0"/>
            <a:t> into Stata</a:t>
          </a:r>
          <a:endParaRPr lang="en-US" sz="1400" b="1"/>
        </a:p>
      </xdr:txBody>
    </xdr:sp>
    <xdr:clientData/>
  </xdr:twoCellAnchor>
  <xdr:twoCellAnchor>
    <xdr:from>
      <xdr:col>1</xdr:col>
      <xdr:colOff>177800</xdr:colOff>
      <xdr:row>14</xdr:row>
      <xdr:rowOff>88900</xdr:rowOff>
    </xdr:from>
    <xdr:to>
      <xdr:col>11</xdr:col>
      <xdr:colOff>520700</xdr:colOff>
      <xdr:row>45</xdr:row>
      <xdr:rowOff>38100</xdr:rowOff>
    </xdr:to>
    <xdr:sp macro="" textlink="">
      <xdr:nvSpPr>
        <xdr:cNvPr id="7" name="TextBox 6">
          <a:extLst>
            <a:ext uri="{FF2B5EF4-FFF2-40B4-BE49-F238E27FC236}">
              <a16:creationId xmlns:a16="http://schemas.microsoft.com/office/drawing/2014/main" id="{BB88CD2A-4C2E-6C44-A1FB-FC16D895F388}"/>
            </a:ext>
          </a:extLst>
        </xdr:cNvPr>
        <xdr:cNvSpPr txBox="1"/>
      </xdr:nvSpPr>
      <xdr:spPr>
        <a:xfrm>
          <a:off x="698500" y="3213100"/>
          <a:ext cx="8597900" cy="62484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400">
              <a:latin typeface="Times New Roman" panose="02020603050405020304" pitchFamily="18" charset="0"/>
              <a:cs typeface="Times New Roman" panose="02020603050405020304" pitchFamily="18" charset="0"/>
            </a:rPr>
            <a:t>This workbook assembles data for Ontario DNSPs. The sources of data are:</a:t>
          </a:r>
        </a:p>
        <a:p>
          <a:r>
            <a:rPr lang="en-US" sz="1400" baseline="0">
              <a:latin typeface="Times New Roman" panose="02020603050405020304" pitchFamily="18" charset="0"/>
              <a:cs typeface="Times New Roman" panose="02020603050405020304" pitchFamily="18" charset="0"/>
            </a:rPr>
            <a:t>(i) data assembled by Economic Insights for previous AER electricity benchmarking;</a:t>
          </a:r>
        </a:p>
        <a:p>
          <a:r>
            <a:rPr lang="en-US" sz="1400" baseline="0">
              <a:latin typeface="Times New Roman" panose="02020603050405020304" pitchFamily="18" charset="0"/>
              <a:cs typeface="Times New Roman" panose="02020603050405020304" pitchFamily="18" charset="0"/>
            </a:rPr>
            <a:t>(ii) Pacific Economic Group (PEG) annually produces a benchmarking report for the Ontario Energy Board (OEB), such as: "Empirical Research in Support of Incentive Rate-Setting: 2021 Benchmarking Update" (July 2022). These reports are accompanied by a spreadsheet model (https://www.oeb.ca/ontarios-energy-sector/performance-assessment). This is the primary source for data updating.</a:t>
          </a:r>
        </a:p>
        <a:p>
          <a:r>
            <a:rPr lang="en-US" sz="1400" baseline="0">
              <a:latin typeface="Times New Roman" panose="02020603050405020304" pitchFamily="18" charset="0"/>
              <a:cs typeface="Times New Roman" panose="02020603050405020304" pitchFamily="18" charset="0"/>
            </a:rPr>
            <a:t>(iii) The OEB also produces a Statistical Yearbook of Electricity Distributors (https://www.oeb.ca/ontarios-energy-sector/performance-assessment/natural-gas-and-electricity-utility-yearbooks). This is a supplementary source of data.</a:t>
          </a:r>
        </a:p>
        <a:p>
          <a:endParaRPr lang="en-US" sz="1400" baseline="0">
            <a:latin typeface="Times New Roman" panose="02020603050405020304" pitchFamily="18" charset="0"/>
            <a:cs typeface="Times New Roman" panose="02020603050405020304" pitchFamily="18" charset="0"/>
          </a:endParaRPr>
        </a:p>
        <a:p>
          <a:r>
            <a:rPr lang="en-US" sz="1400" baseline="0">
              <a:latin typeface="Times New Roman" panose="02020603050405020304" pitchFamily="18" charset="0"/>
              <a:cs typeface="Times New Roman" panose="02020603050405020304" pitchFamily="18" charset="0"/>
            </a:rPr>
            <a:t>The data sources sheets: </a:t>
          </a:r>
        </a:p>
        <a:p>
          <a:endParaRPr lang="en-US" sz="1400" baseline="0">
            <a:latin typeface="Times New Roman" panose="02020603050405020304" pitchFamily="18" charset="0"/>
            <a:cs typeface="Times New Roman" panose="02020603050405020304" pitchFamily="18" charset="0"/>
          </a:endParaRPr>
        </a:p>
        <a:p>
          <a:r>
            <a:rPr lang="en-US" sz="1400" baseline="0">
              <a:latin typeface="Times New Roman" panose="02020603050405020304" pitchFamily="18" charset="0"/>
              <a:cs typeface="Times New Roman" panose="02020603050405020304" pitchFamily="18" charset="0"/>
            </a:rPr>
            <a:t>- </a:t>
          </a:r>
          <a:r>
            <a:rPr lang="en-US" sz="1400" b="1" i="1" baseline="0">
              <a:latin typeface="Times New Roman" panose="02020603050405020304" pitchFamily="18" charset="0"/>
              <a:cs typeface="Times New Roman" panose="02020603050405020304" pitchFamily="18" charset="0"/>
            </a:rPr>
            <a:t>'DNSP ON Med 2019ABR'</a:t>
          </a:r>
          <a:r>
            <a:rPr lang="en-US" sz="1400" baseline="0">
              <a:latin typeface="Times New Roman" panose="02020603050405020304" pitchFamily="18" charset="0"/>
              <a:cs typeface="Times New Roman" panose="02020603050405020304" pitchFamily="18" charset="0"/>
            </a:rPr>
            <a:t>, </a:t>
          </a:r>
          <a:r>
            <a:rPr lang="en-US" sz="1400" b="0" i="0" baseline="0">
              <a:latin typeface="Times New Roman" panose="02020603050405020304" pitchFamily="18" charset="0"/>
              <a:cs typeface="Times New Roman" panose="02020603050405020304" pitchFamily="18" charset="0"/>
            </a:rPr>
            <a:t>is the data previously compiled by Economic Insights for electricity network benchmarking in 2021. The comes from the worksheet of the same name in "Economic Insights AER DNSP NZ Ont Data 3Aug2021.xlsx".</a:t>
          </a:r>
          <a:endParaRPr lang="en-US" sz="1400" baseline="0">
            <a:latin typeface="Times New Roman" panose="02020603050405020304" pitchFamily="18" charset="0"/>
            <a:cs typeface="Times New Roman" panose="02020603050405020304" pitchFamily="18" charset="0"/>
          </a:endParaRPr>
        </a:p>
        <a:p>
          <a:r>
            <a:rPr lang="en-US" sz="1400">
              <a:latin typeface="Times New Roman" panose="02020603050405020304" pitchFamily="18" charset="0"/>
              <a:cs typeface="Times New Roman" panose="02020603050405020304" pitchFamily="18" charset="0"/>
            </a:rPr>
            <a:t>- </a:t>
          </a:r>
          <a:r>
            <a:rPr lang="en-US" sz="1400" b="1" i="1">
              <a:latin typeface="Times New Roman" panose="02020603050405020304" pitchFamily="18" charset="0"/>
              <a:cs typeface="Times New Roman" panose="02020603050405020304" pitchFamily="18" charset="0"/>
            </a:rPr>
            <a:t>'OEB Yearbook'</a:t>
          </a:r>
          <a:r>
            <a:rPr lang="en-US" sz="1400">
              <a:latin typeface="Times New Roman" panose="02020603050405020304" pitchFamily="18" charset="0"/>
              <a:cs typeface="Times New Roman" panose="02020603050405020304" pitchFamily="18" charset="0"/>
            </a:rPr>
            <a:t>: is a set of data compiled from the OEB statistical yearbooks. It is not the primary source for data used.</a:t>
          </a:r>
        </a:p>
        <a:p>
          <a:r>
            <a:rPr lang="en-US" sz="1400">
              <a:latin typeface="Times New Roman" panose="02020603050405020304" pitchFamily="18" charset="0"/>
              <a:cs typeface="Times New Roman" panose="02020603050405020304" pitchFamily="18" charset="0"/>
            </a:rPr>
            <a:t>- </a:t>
          </a:r>
          <a:r>
            <a:rPr lang="en-US" sz="1400" b="1" i="1">
              <a:latin typeface="Times New Roman" panose="02020603050405020304" pitchFamily="18" charset="0"/>
              <a:cs typeface="Times New Roman" panose="02020603050405020304" pitchFamily="18" charset="0"/>
            </a:rPr>
            <a:t>'Opex Price Calcs': </a:t>
          </a:r>
          <a:r>
            <a:rPr lang="en-US" sz="1400">
              <a:latin typeface="Times New Roman" panose="02020603050405020304" pitchFamily="18" charset="0"/>
              <a:cs typeface="Times New Roman" panose="02020603050405020304" pitchFamily="18" charset="0"/>
            </a:rPr>
            <a:t>The opex price index drawn</a:t>
          </a:r>
          <a:r>
            <a:rPr lang="en-US" sz="1400" baseline="0">
              <a:latin typeface="Times New Roman" panose="02020603050405020304" pitchFamily="18" charset="0"/>
              <a:cs typeface="Times New Roman" panose="02020603050405020304" pitchFamily="18" charset="0"/>
            </a:rPr>
            <a:t> from the PEG data sources. </a:t>
          </a:r>
        </a:p>
        <a:p>
          <a:r>
            <a:rPr lang="en-US" sz="1400" baseline="0">
              <a:latin typeface="Times New Roman" panose="02020603050405020304" pitchFamily="18" charset="0"/>
              <a:cs typeface="Times New Roman" panose="02020603050405020304" pitchFamily="18" charset="0"/>
            </a:rPr>
            <a:t>- </a:t>
          </a:r>
          <a:r>
            <a:rPr lang="en-US" sz="1400" b="1" i="1" baseline="0">
              <a:latin typeface="Times New Roman" panose="02020603050405020304" pitchFamily="18" charset="0"/>
              <a:cs typeface="Times New Roman" panose="02020603050405020304" pitchFamily="18" charset="0"/>
            </a:rPr>
            <a:t>'Lines'</a:t>
          </a:r>
          <a:r>
            <a:rPr lang="en-US" sz="1400" baseline="0">
              <a:latin typeface="Times New Roman" panose="02020603050405020304" pitchFamily="18" charset="0"/>
              <a:cs typeface="Times New Roman" panose="02020603050405020304" pitchFamily="18" charset="0"/>
            </a:rPr>
            <a:t>: Detail of line lengths for 2019 and 2020 by the categories: overhead and underground and primary and secondary lines. Drawn from the PEG source.</a:t>
          </a:r>
        </a:p>
        <a:p>
          <a:endParaRPr lang="en-US" sz="1400" baseline="0">
            <a:latin typeface="Times New Roman" panose="02020603050405020304" pitchFamily="18" charset="0"/>
            <a:cs typeface="Times New Roman" panose="02020603050405020304" pitchFamily="18" charset="0"/>
          </a:endParaRPr>
        </a:p>
        <a:p>
          <a:r>
            <a:rPr lang="en-US" sz="1400" baseline="0">
              <a:latin typeface="Times New Roman" panose="02020603050405020304" pitchFamily="18" charset="0"/>
              <a:cs typeface="Times New Roman" panose="02020603050405020304" pitchFamily="18" charset="0"/>
            </a:rPr>
            <a:t>The formatted output sheet:</a:t>
          </a:r>
        </a:p>
        <a:p>
          <a:r>
            <a:rPr lang="en-US" sz="1400" baseline="0">
              <a:latin typeface="Times New Roman" panose="02020603050405020304" pitchFamily="18" charset="0"/>
              <a:cs typeface="Times New Roman" panose="02020603050405020304" pitchFamily="18" charset="0"/>
            </a:rPr>
            <a:t>- </a:t>
          </a:r>
          <a:r>
            <a:rPr lang="en-US" sz="1400" b="1" i="1" baseline="0">
              <a:latin typeface="Times New Roman" panose="02020603050405020304" pitchFamily="18" charset="0"/>
              <a:cs typeface="Times New Roman" panose="02020603050405020304" pitchFamily="18" charset="0"/>
            </a:rPr>
            <a:t>'Ontupdate1'</a:t>
          </a:r>
          <a:r>
            <a:rPr lang="en-US" sz="1400" baseline="0">
              <a:latin typeface="Times New Roman" panose="02020603050405020304" pitchFamily="18" charset="0"/>
              <a:cs typeface="Times New Roman" panose="02020603050405020304" pitchFamily="18" charset="0"/>
            </a:rPr>
            <a:t>: includes the data previously assembled by Economic Insights and updates that data for the latest year. The updates come directly from the PEG spreadsheet model, or from the Lines worksheet, or from the OEB Yearbook data when there is no conflict between the sources.</a:t>
          </a:r>
        </a:p>
        <a:p>
          <a:endParaRPr lang="en-US" sz="1400">
            <a:latin typeface="Times New Roman" panose="02020603050405020304" pitchFamily="18" charset="0"/>
            <a:cs typeface="Times New Roman" panose="02020603050405020304" pitchFamily="18" charset="0"/>
          </a:endParaRPr>
        </a:p>
      </xdr:txBody>
    </xdr:sp>
    <xdr:clientData/>
  </xdr:twoCellAnchor>
</xdr:wsDr>
</file>

<file path=xl/persons/person.xml><?xml version="1.0" encoding="utf-8"?>
<personList xmlns="http://schemas.microsoft.com/office/spreadsheetml/2018/threadedcomments" xmlns:x="http://schemas.openxmlformats.org/spreadsheetml/2006/main">
  <person displayName="Alice Giovani de Oliveira" id="{DC128F2C-BDA7-4826-B93F-90EE4C30D689}" userId="c4f802830fc74a5b" providerId="Windows Live"/>
</personList>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threadedComments/threadedComment1.xml><?xml version="1.0" encoding="utf-8"?>
<ThreadedComments xmlns="http://schemas.microsoft.com/office/spreadsheetml/2018/threadedcomments" xmlns:x="http://schemas.openxmlformats.org/spreadsheetml/2006/main">
  <threadedComment ref="M555" dT="2023-05-12T03:08:59.49" personId="{DC128F2C-BDA7-4826-B93F-90EE4C30D689}" id="{A9934D3F-8A31-4E0A-9ECB-14B487E66EB6}">
    <text>It came from 'Benchmarking Spreadsheet Model 2022.xlsx', sheet 2021 Utility Characteristics, cell AD35 - Halton Total Circuit KM of line</text>
  </threadedComment>
</ThreadedComments>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microsoft.com/office/2017/10/relationships/threadedComment" Target="../threadedComments/threadedComment1.xml"/><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80F1105-A5B1-3C49-AC7B-524A4306AF4A}">
  <dimension ref="A1:N52"/>
  <sheetViews>
    <sheetView topLeftCell="A5" workbookViewId="0">
      <selection activeCell="M8" sqref="M8"/>
    </sheetView>
  </sheetViews>
  <sheetFormatPr defaultColWidth="10.85546875" defaultRowHeight="15" x14ac:dyDescent="0.25"/>
  <cols>
    <col min="1" max="1" width="6.85546875" customWidth="1"/>
  </cols>
  <sheetData>
    <row r="1" spans="1:14" ht="27.75" x14ac:dyDescent="0.4">
      <c r="A1" s="57"/>
      <c r="B1" s="58" t="s">
        <v>200</v>
      </c>
      <c r="C1" s="57"/>
      <c r="D1" s="57"/>
      <c r="E1" s="57"/>
      <c r="F1" s="57"/>
      <c r="G1" s="57"/>
      <c r="H1" s="57"/>
      <c r="I1" s="57"/>
      <c r="J1" s="57"/>
      <c r="K1" s="57"/>
    </row>
    <row r="2" spans="1:14" ht="15.75" x14ac:dyDescent="0.25">
      <c r="A2" s="57"/>
      <c r="B2" s="57"/>
      <c r="C2" s="57"/>
      <c r="D2" s="57"/>
      <c r="E2" s="57"/>
      <c r="F2" s="57"/>
      <c r="G2" s="57"/>
      <c r="H2" s="57"/>
      <c r="I2" s="57"/>
      <c r="J2" s="57"/>
      <c r="K2" s="57"/>
      <c r="L2" s="57"/>
      <c r="M2" s="57"/>
    </row>
    <row r="3" spans="1:14" ht="20.25" x14ac:dyDescent="0.3">
      <c r="A3" s="57"/>
      <c r="B3" s="59" t="s">
        <v>201</v>
      </c>
      <c r="C3" s="57"/>
      <c r="D3" s="57"/>
      <c r="E3" s="57"/>
      <c r="F3" s="57"/>
      <c r="G3" s="57"/>
      <c r="H3" s="57"/>
      <c r="I3" s="57"/>
      <c r="J3" s="57"/>
      <c r="K3" s="57"/>
      <c r="L3" s="57"/>
    </row>
    <row r="4" spans="1:14" ht="15.75" x14ac:dyDescent="0.25">
      <c r="A4" s="57"/>
      <c r="B4" s="57"/>
      <c r="C4" s="57"/>
      <c r="D4" s="57"/>
      <c r="E4" s="57"/>
      <c r="F4" s="57"/>
      <c r="G4" s="57"/>
      <c r="H4" s="57"/>
      <c r="I4" s="57"/>
      <c r="J4" s="57"/>
      <c r="K4" s="57"/>
      <c r="L4" s="57"/>
      <c r="M4" s="57"/>
    </row>
    <row r="5" spans="1:14" ht="15.75" x14ac:dyDescent="0.25">
      <c r="A5" s="57"/>
      <c r="B5" s="60"/>
      <c r="C5" s="98" t="s">
        <v>202</v>
      </c>
      <c r="D5" s="98"/>
      <c r="E5" s="61"/>
      <c r="F5" s="99" t="s">
        <v>203</v>
      </c>
      <c r="G5" s="99"/>
      <c r="H5" s="99"/>
      <c r="I5" s="99"/>
      <c r="J5" s="99"/>
      <c r="K5" s="57"/>
      <c r="L5" s="57"/>
      <c r="M5" s="57"/>
    </row>
    <row r="6" spans="1:14" ht="15.75" x14ac:dyDescent="0.25">
      <c r="A6" s="57"/>
      <c r="B6" s="60"/>
      <c r="C6" s="62"/>
      <c r="D6" s="61"/>
      <c r="E6" s="61"/>
      <c r="F6" s="61"/>
      <c r="G6" s="61"/>
      <c r="H6" s="61"/>
      <c r="I6" s="61"/>
      <c r="J6" s="61"/>
      <c r="K6" s="57"/>
      <c r="L6" s="57"/>
      <c r="M6" s="57"/>
    </row>
    <row r="7" spans="1:14" ht="15.75" x14ac:dyDescent="0.25">
      <c r="A7" s="57"/>
      <c r="B7" s="60"/>
      <c r="C7" s="62"/>
      <c r="D7" s="61"/>
      <c r="E7" s="61"/>
      <c r="F7" s="61"/>
      <c r="G7" s="61"/>
      <c r="H7" s="61"/>
      <c r="I7" s="61"/>
      <c r="J7" s="61"/>
      <c r="K7" s="57"/>
      <c r="L7" s="57"/>
      <c r="M7" s="57"/>
    </row>
    <row r="8" spans="1:14" ht="15.75" x14ac:dyDescent="0.25">
      <c r="A8" s="57"/>
      <c r="B8" s="60"/>
      <c r="C8" s="62"/>
      <c r="D8" s="61"/>
      <c r="E8" s="61"/>
      <c r="F8" s="61"/>
      <c r="G8" s="61"/>
      <c r="H8" s="61"/>
      <c r="I8" s="61"/>
      <c r="J8" s="61"/>
      <c r="K8" s="57"/>
      <c r="L8" s="57"/>
      <c r="M8" s="57"/>
    </row>
    <row r="9" spans="1:14" ht="15.75" x14ac:dyDescent="0.25">
      <c r="A9" s="57"/>
      <c r="B9" s="60"/>
      <c r="C9" s="62"/>
      <c r="D9" s="61"/>
      <c r="E9" s="61"/>
      <c r="F9" s="61"/>
      <c r="G9" s="61"/>
      <c r="H9" s="61"/>
      <c r="I9" s="61"/>
      <c r="J9" s="61"/>
      <c r="K9" s="57"/>
      <c r="L9" s="57"/>
      <c r="M9" s="57"/>
    </row>
    <row r="10" spans="1:14" ht="15.75" x14ac:dyDescent="0.25">
      <c r="A10" s="57"/>
      <c r="B10" s="60"/>
      <c r="C10" s="62"/>
      <c r="D10" s="61"/>
      <c r="E10" s="61"/>
      <c r="F10" s="61"/>
      <c r="G10" s="61"/>
      <c r="H10" s="61"/>
      <c r="I10" s="61"/>
      <c r="J10" s="61"/>
      <c r="K10" s="57"/>
      <c r="L10" s="57"/>
      <c r="M10" s="64"/>
    </row>
    <row r="11" spans="1:14" ht="15.75" x14ac:dyDescent="0.25">
      <c r="A11" s="57"/>
      <c r="B11" s="60"/>
      <c r="C11" s="62"/>
      <c r="D11" s="61"/>
      <c r="E11" s="61"/>
      <c r="F11" s="61"/>
      <c r="G11" s="61"/>
      <c r="H11" s="61"/>
      <c r="I11" s="61"/>
      <c r="J11" s="61"/>
      <c r="K11" s="57"/>
      <c r="L11" s="57"/>
      <c r="M11" s="57"/>
      <c r="N11" s="63"/>
    </row>
    <row r="12" spans="1:14" ht="15.75" x14ac:dyDescent="0.25">
      <c r="A12" s="57"/>
      <c r="B12" s="57"/>
      <c r="C12" s="57"/>
      <c r="D12" s="57"/>
      <c r="E12" s="57"/>
      <c r="F12" s="57"/>
      <c r="G12" s="57"/>
      <c r="H12" s="57"/>
      <c r="I12" s="57"/>
      <c r="J12" s="57"/>
      <c r="K12" s="57"/>
      <c r="L12" s="57"/>
      <c r="M12" s="57"/>
    </row>
    <row r="13" spans="1:14" ht="15.75" x14ac:dyDescent="0.25">
      <c r="A13" s="57"/>
      <c r="B13" s="57"/>
      <c r="C13" s="57"/>
      <c r="D13" s="57"/>
      <c r="E13" s="57"/>
      <c r="F13" s="57"/>
      <c r="G13" s="57"/>
      <c r="H13" s="57"/>
      <c r="I13" s="57"/>
      <c r="J13" s="57"/>
      <c r="K13" s="57"/>
      <c r="L13" s="57"/>
      <c r="M13" s="57"/>
    </row>
    <row r="14" spans="1:14" ht="20.25" x14ac:dyDescent="0.3">
      <c r="A14" s="57"/>
      <c r="B14" s="59" t="s">
        <v>204</v>
      </c>
      <c r="C14" s="57"/>
      <c r="D14" s="57"/>
      <c r="E14" s="57"/>
      <c r="F14" s="57"/>
      <c r="G14" s="57"/>
      <c r="H14" s="57"/>
      <c r="I14" s="57"/>
      <c r="J14" s="57"/>
      <c r="K14" s="57"/>
      <c r="L14" s="57"/>
      <c r="M14" s="57"/>
    </row>
    <row r="15" spans="1:14" ht="15.75" x14ac:dyDescent="0.25">
      <c r="A15" s="57"/>
      <c r="B15" s="57"/>
      <c r="C15" s="57"/>
      <c r="D15" s="57"/>
      <c r="E15" s="57"/>
      <c r="F15" s="57"/>
      <c r="G15" s="57"/>
      <c r="H15" s="57"/>
      <c r="I15" s="57"/>
      <c r="J15" s="57"/>
      <c r="K15" s="57"/>
      <c r="L15" s="57"/>
      <c r="M15" s="57"/>
    </row>
    <row r="16" spans="1:14" ht="15.75" x14ac:dyDescent="0.25">
      <c r="A16" s="57"/>
      <c r="B16" s="57"/>
      <c r="C16" s="57"/>
      <c r="D16" s="57"/>
      <c r="E16" s="57"/>
      <c r="F16" s="57"/>
      <c r="G16" s="57"/>
      <c r="H16" s="57"/>
      <c r="I16" s="57"/>
      <c r="J16" s="57"/>
      <c r="K16" s="57"/>
      <c r="L16" s="57"/>
      <c r="M16" s="57"/>
    </row>
    <row r="17" spans="1:13" ht="15.75" x14ac:dyDescent="0.25">
      <c r="A17" s="57"/>
      <c r="B17" s="57"/>
      <c r="C17" s="57"/>
      <c r="D17" s="57"/>
      <c r="E17" s="57"/>
      <c r="F17" s="57"/>
      <c r="G17" s="57"/>
      <c r="H17" s="57"/>
      <c r="I17" s="57"/>
      <c r="J17" s="57"/>
      <c r="K17" s="57"/>
      <c r="L17" s="57"/>
      <c r="M17" s="57"/>
    </row>
    <row r="18" spans="1:13" ht="15.75" x14ac:dyDescent="0.25">
      <c r="A18" s="57"/>
      <c r="B18" s="57"/>
      <c r="C18" s="57"/>
      <c r="D18" s="57"/>
      <c r="E18" s="57"/>
      <c r="F18" s="57"/>
      <c r="G18" s="57"/>
      <c r="H18" s="57"/>
      <c r="I18" s="57"/>
      <c r="J18" s="57"/>
      <c r="K18" s="57"/>
      <c r="L18" s="57"/>
      <c r="M18" s="57"/>
    </row>
    <row r="19" spans="1:13" ht="15.75" x14ac:dyDescent="0.25">
      <c r="A19" s="57"/>
      <c r="B19" s="57"/>
      <c r="C19" s="57"/>
      <c r="D19" s="57"/>
      <c r="E19" s="57"/>
      <c r="F19" s="57"/>
      <c r="G19" s="57"/>
      <c r="H19" s="57"/>
      <c r="I19" s="57"/>
      <c r="J19" s="57"/>
      <c r="K19" s="57"/>
      <c r="L19" s="57"/>
      <c r="M19" s="57"/>
    </row>
    <row r="20" spans="1:13" ht="15.75" x14ac:dyDescent="0.25">
      <c r="A20" s="57"/>
      <c r="B20" s="57"/>
      <c r="C20" s="57"/>
      <c r="D20" s="57"/>
      <c r="E20" s="57"/>
      <c r="F20" s="57"/>
      <c r="G20" s="57"/>
      <c r="H20" s="57"/>
      <c r="I20" s="57"/>
      <c r="J20" s="57"/>
      <c r="K20" s="57"/>
      <c r="L20" s="57"/>
      <c r="M20" s="57"/>
    </row>
    <row r="21" spans="1:13" ht="15.75" x14ac:dyDescent="0.25">
      <c r="A21" s="57"/>
      <c r="B21" s="57"/>
      <c r="C21" s="57"/>
      <c r="D21" s="57"/>
      <c r="E21" s="57"/>
      <c r="F21" s="57"/>
      <c r="G21" s="57"/>
      <c r="H21" s="57"/>
      <c r="I21" s="57"/>
      <c r="J21" s="57"/>
      <c r="K21" s="57"/>
      <c r="L21" s="57"/>
      <c r="M21" s="57"/>
    </row>
    <row r="22" spans="1:13" ht="15.75" x14ac:dyDescent="0.25">
      <c r="A22" s="57"/>
      <c r="B22" s="57"/>
      <c r="C22" s="57"/>
      <c r="D22" s="57"/>
      <c r="E22" s="57"/>
      <c r="F22" s="57"/>
      <c r="G22" s="57"/>
      <c r="H22" s="57"/>
      <c r="I22" s="57"/>
      <c r="J22" s="57"/>
      <c r="K22" s="57"/>
      <c r="L22" s="57"/>
      <c r="M22" s="57"/>
    </row>
    <row r="23" spans="1:13" ht="15.75" x14ac:dyDescent="0.25">
      <c r="A23" s="57"/>
      <c r="B23" s="57"/>
      <c r="C23" s="57"/>
      <c r="D23" s="57"/>
      <c r="E23" s="57"/>
      <c r="F23" s="57"/>
      <c r="G23" s="57"/>
      <c r="H23" s="57"/>
      <c r="I23" s="57"/>
      <c r="J23" s="57"/>
      <c r="K23" s="57"/>
      <c r="L23" s="57"/>
      <c r="M23" s="57"/>
    </row>
    <row r="24" spans="1:13" ht="15.75" x14ac:dyDescent="0.25">
      <c r="A24" s="57"/>
      <c r="B24" s="57"/>
      <c r="C24" s="57"/>
      <c r="D24" s="57"/>
      <c r="E24" s="57"/>
      <c r="F24" s="57"/>
      <c r="G24" s="57"/>
      <c r="H24" s="57"/>
      <c r="I24" s="57"/>
      <c r="J24" s="57"/>
      <c r="K24" s="57"/>
      <c r="L24" s="57"/>
      <c r="M24" s="57"/>
    </row>
    <row r="25" spans="1:13" ht="15.75" x14ac:dyDescent="0.25">
      <c r="A25" s="57"/>
      <c r="B25" s="57"/>
      <c r="C25" s="57"/>
      <c r="D25" s="57"/>
      <c r="E25" s="57"/>
      <c r="F25" s="57"/>
      <c r="G25" s="57"/>
      <c r="H25" s="57"/>
      <c r="I25" s="57"/>
      <c r="J25" s="57"/>
      <c r="K25" s="57"/>
      <c r="L25" s="57"/>
      <c r="M25" s="57"/>
    </row>
    <row r="26" spans="1:13" ht="15.75" x14ac:dyDescent="0.25">
      <c r="A26" s="57"/>
      <c r="B26" s="57"/>
      <c r="C26" s="57"/>
      <c r="D26" s="57"/>
      <c r="E26" s="57"/>
      <c r="F26" s="57"/>
      <c r="G26" s="57"/>
      <c r="H26" s="57"/>
      <c r="I26" s="57"/>
      <c r="J26" s="57"/>
      <c r="K26" s="57"/>
      <c r="L26" s="57"/>
      <c r="M26" s="57"/>
    </row>
    <row r="27" spans="1:13" ht="15.75" x14ac:dyDescent="0.25">
      <c r="A27" s="57"/>
      <c r="B27" s="57"/>
      <c r="C27" s="57"/>
      <c r="D27" s="57"/>
      <c r="E27" s="57"/>
      <c r="F27" s="57"/>
      <c r="G27" s="57"/>
      <c r="H27" s="57"/>
      <c r="I27" s="57"/>
      <c r="J27" s="57"/>
      <c r="K27" s="57"/>
      <c r="L27" s="57"/>
      <c r="M27" s="57"/>
    </row>
    <row r="28" spans="1:13" ht="15.75" x14ac:dyDescent="0.25">
      <c r="A28" s="57"/>
      <c r="B28" s="57"/>
      <c r="C28" s="57"/>
      <c r="D28" s="57"/>
      <c r="E28" s="57"/>
      <c r="F28" s="57"/>
      <c r="G28" s="57"/>
      <c r="H28" s="57"/>
      <c r="I28" s="57"/>
      <c r="J28" s="57"/>
      <c r="K28" s="57"/>
      <c r="L28" s="57"/>
      <c r="M28" s="57"/>
    </row>
    <row r="29" spans="1:13" ht="15.75" x14ac:dyDescent="0.25">
      <c r="A29" s="57"/>
      <c r="B29" s="57"/>
      <c r="C29" s="57"/>
      <c r="D29" s="57"/>
      <c r="E29" s="57"/>
      <c r="F29" s="57"/>
      <c r="G29" s="57"/>
      <c r="H29" s="57"/>
      <c r="I29" s="57"/>
      <c r="J29" s="57"/>
      <c r="K29" s="57"/>
      <c r="L29" s="57"/>
      <c r="M29" s="57"/>
    </row>
    <row r="30" spans="1:13" ht="15.75" x14ac:dyDescent="0.25">
      <c r="A30" s="57"/>
      <c r="B30" s="57"/>
      <c r="C30" s="57"/>
      <c r="D30" s="57"/>
      <c r="E30" s="57"/>
      <c r="F30" s="57"/>
      <c r="G30" s="57"/>
      <c r="H30" s="57"/>
      <c r="I30" s="57"/>
      <c r="J30" s="57"/>
      <c r="K30" s="57"/>
      <c r="L30" s="57"/>
      <c r="M30" s="57"/>
    </row>
    <row r="31" spans="1:13" ht="15.75" x14ac:dyDescent="0.25">
      <c r="A31" s="57"/>
      <c r="B31" s="57"/>
      <c r="C31" s="57"/>
      <c r="D31" s="57"/>
      <c r="E31" s="57"/>
      <c r="F31" s="57"/>
      <c r="G31" s="57"/>
      <c r="H31" s="57"/>
      <c r="I31" s="57"/>
      <c r="J31" s="57"/>
      <c r="K31" s="57"/>
      <c r="L31" s="57"/>
      <c r="M31" s="57"/>
    </row>
    <row r="32" spans="1:13" ht="15.75" x14ac:dyDescent="0.25">
      <c r="A32" s="57"/>
      <c r="B32" s="57"/>
      <c r="C32" s="57"/>
      <c r="D32" s="57"/>
      <c r="E32" s="57"/>
      <c r="F32" s="57"/>
      <c r="G32" s="57"/>
      <c r="H32" s="57"/>
      <c r="I32" s="57"/>
      <c r="J32" s="57"/>
      <c r="K32" s="57"/>
      <c r="L32" s="57"/>
      <c r="M32" s="57"/>
    </row>
    <row r="33" spans="1:13" ht="15.75" x14ac:dyDescent="0.25">
      <c r="A33" s="57"/>
      <c r="B33" s="57"/>
      <c r="C33" s="57"/>
      <c r="D33" s="57"/>
      <c r="E33" s="57"/>
      <c r="F33" s="57"/>
      <c r="G33" s="57"/>
      <c r="H33" s="57"/>
      <c r="I33" s="57"/>
      <c r="J33" s="57"/>
      <c r="K33" s="57"/>
      <c r="L33" s="57"/>
      <c r="M33" s="57"/>
    </row>
    <row r="34" spans="1:13" ht="15.75" x14ac:dyDescent="0.25">
      <c r="A34" s="57"/>
      <c r="B34" s="57"/>
      <c r="C34" s="57"/>
      <c r="D34" s="57"/>
      <c r="E34" s="57"/>
      <c r="F34" s="57"/>
      <c r="G34" s="57"/>
      <c r="H34" s="57"/>
      <c r="I34" s="57"/>
      <c r="J34" s="57"/>
      <c r="K34" s="57"/>
      <c r="L34" s="57"/>
      <c r="M34" s="57"/>
    </row>
    <row r="35" spans="1:13" ht="15.75" x14ac:dyDescent="0.25">
      <c r="A35" s="57"/>
      <c r="B35" s="57"/>
      <c r="C35" s="57"/>
      <c r="D35" s="57"/>
      <c r="E35" s="57"/>
      <c r="F35" s="57"/>
      <c r="G35" s="57"/>
      <c r="H35" s="57"/>
      <c r="I35" s="57"/>
      <c r="J35" s="57"/>
      <c r="K35" s="57"/>
      <c r="L35" s="57"/>
      <c r="M35" s="57"/>
    </row>
    <row r="36" spans="1:13" ht="15.75" x14ac:dyDescent="0.25">
      <c r="A36" s="57"/>
      <c r="B36" s="57"/>
      <c r="C36" s="57"/>
      <c r="D36" s="57"/>
      <c r="E36" s="57"/>
      <c r="F36" s="57"/>
      <c r="G36" s="57"/>
      <c r="H36" s="57"/>
      <c r="I36" s="57"/>
      <c r="J36" s="57"/>
      <c r="K36" s="57"/>
      <c r="L36" s="57"/>
      <c r="M36" s="57"/>
    </row>
    <row r="37" spans="1:13" ht="15.75" x14ac:dyDescent="0.25">
      <c r="A37" s="57"/>
      <c r="B37" s="57"/>
      <c r="C37" s="57"/>
      <c r="D37" s="57"/>
      <c r="E37" s="57"/>
      <c r="F37" s="57"/>
      <c r="G37" s="57"/>
      <c r="H37" s="57"/>
      <c r="I37" s="57"/>
      <c r="J37" s="57"/>
      <c r="K37" s="57"/>
      <c r="L37" s="57"/>
      <c r="M37" s="57"/>
    </row>
    <row r="38" spans="1:13" ht="15.75" x14ac:dyDescent="0.25">
      <c r="A38" s="57"/>
      <c r="B38" s="57"/>
      <c r="C38" s="57"/>
      <c r="D38" s="57"/>
      <c r="E38" s="57"/>
      <c r="F38" s="57"/>
      <c r="G38" s="57"/>
      <c r="H38" s="57"/>
      <c r="I38" s="57"/>
      <c r="J38" s="57"/>
      <c r="K38" s="57"/>
      <c r="L38" s="57"/>
      <c r="M38" s="57"/>
    </row>
    <row r="39" spans="1:13" ht="15.75" x14ac:dyDescent="0.25">
      <c r="A39" s="57"/>
      <c r="B39" s="57"/>
      <c r="C39" s="57"/>
      <c r="D39" s="57"/>
      <c r="E39" s="57"/>
      <c r="F39" s="57"/>
      <c r="G39" s="57"/>
      <c r="H39" s="57"/>
      <c r="I39" s="57"/>
      <c r="J39" s="57"/>
      <c r="K39" s="57"/>
      <c r="L39" s="57"/>
      <c r="M39" s="57"/>
    </row>
    <row r="40" spans="1:13" ht="15.75" x14ac:dyDescent="0.25">
      <c r="A40" s="57"/>
      <c r="B40" s="57"/>
      <c r="C40" s="57"/>
      <c r="D40" s="57"/>
      <c r="E40" s="57"/>
      <c r="F40" s="57"/>
      <c r="G40" s="57"/>
      <c r="H40" s="57"/>
      <c r="I40" s="57"/>
      <c r="J40" s="57"/>
      <c r="K40" s="57"/>
      <c r="L40" s="57"/>
      <c r="M40" s="57"/>
    </row>
    <row r="41" spans="1:13" ht="15.75" x14ac:dyDescent="0.25">
      <c r="A41" s="57"/>
      <c r="B41" s="57"/>
      <c r="C41" s="57"/>
      <c r="D41" s="57"/>
      <c r="E41" s="57"/>
      <c r="F41" s="57"/>
      <c r="G41" s="57"/>
      <c r="H41" s="57"/>
      <c r="I41" s="57"/>
      <c r="J41" s="57"/>
      <c r="K41" s="57"/>
      <c r="L41" s="57"/>
      <c r="M41" s="57"/>
    </row>
    <row r="42" spans="1:13" ht="15.75" x14ac:dyDescent="0.25">
      <c r="A42" s="57"/>
      <c r="B42" s="57"/>
      <c r="C42" s="57"/>
      <c r="D42" s="57"/>
      <c r="E42" s="57"/>
      <c r="F42" s="57"/>
      <c r="G42" s="57"/>
      <c r="H42" s="57"/>
      <c r="I42" s="57"/>
      <c r="J42" s="57"/>
      <c r="K42" s="57"/>
      <c r="L42" s="57"/>
      <c r="M42" s="57"/>
    </row>
    <row r="43" spans="1:13" ht="15.75" x14ac:dyDescent="0.25">
      <c r="A43" s="57"/>
      <c r="B43" s="57"/>
      <c r="C43" s="57"/>
      <c r="D43" s="57"/>
      <c r="E43" s="57"/>
      <c r="F43" s="57"/>
      <c r="G43" s="57"/>
      <c r="H43" s="57"/>
      <c r="I43" s="57"/>
      <c r="J43" s="57"/>
      <c r="K43" s="57"/>
      <c r="L43" s="57"/>
      <c r="M43" s="57"/>
    </row>
    <row r="44" spans="1:13" ht="15.75" x14ac:dyDescent="0.25">
      <c r="A44" s="57"/>
      <c r="B44" s="57"/>
      <c r="C44" s="57"/>
      <c r="D44" s="57"/>
      <c r="E44" s="57"/>
      <c r="F44" s="57"/>
      <c r="G44" s="57"/>
      <c r="H44" s="57"/>
      <c r="I44" s="57"/>
      <c r="J44" s="57"/>
      <c r="K44" s="57"/>
      <c r="L44" s="57"/>
      <c r="M44" s="57"/>
    </row>
    <row r="45" spans="1:13" ht="15.75" x14ac:dyDescent="0.25">
      <c r="A45" s="57"/>
      <c r="B45" s="57"/>
      <c r="C45" s="57"/>
      <c r="D45" s="57"/>
      <c r="E45" s="57"/>
      <c r="F45" s="57"/>
      <c r="G45" s="57"/>
      <c r="H45" s="57"/>
      <c r="I45" s="57"/>
      <c r="J45" s="57"/>
      <c r="K45" s="57"/>
      <c r="L45" s="57"/>
      <c r="M45" s="57"/>
    </row>
    <row r="46" spans="1:13" ht="15.75" x14ac:dyDescent="0.25">
      <c r="A46" s="57"/>
      <c r="B46" s="57"/>
      <c r="C46" s="57"/>
      <c r="D46" s="57"/>
      <c r="E46" s="57"/>
      <c r="F46" s="57"/>
      <c r="G46" s="57"/>
      <c r="H46" s="57"/>
      <c r="I46" s="57"/>
      <c r="J46" s="57"/>
      <c r="K46" s="57"/>
      <c r="L46" s="57"/>
      <c r="M46" s="57"/>
    </row>
    <row r="47" spans="1:13" ht="15.75" x14ac:dyDescent="0.25">
      <c r="A47" s="57"/>
      <c r="B47" s="57"/>
      <c r="C47" s="57"/>
      <c r="D47" s="57"/>
      <c r="E47" s="57"/>
      <c r="F47" s="57"/>
      <c r="G47" s="57"/>
      <c r="H47" s="57"/>
      <c r="I47" s="57"/>
      <c r="J47" s="57"/>
      <c r="K47" s="57"/>
      <c r="L47" s="57"/>
      <c r="M47" s="57"/>
    </row>
    <row r="48" spans="1:13" ht="15.75" x14ac:dyDescent="0.25">
      <c r="A48" s="57"/>
      <c r="B48" s="57"/>
      <c r="C48" s="57"/>
      <c r="D48" s="57"/>
      <c r="E48" s="57"/>
      <c r="F48" s="57"/>
      <c r="G48" s="57"/>
      <c r="H48" s="57"/>
      <c r="I48" s="57"/>
      <c r="J48" s="57"/>
      <c r="K48" s="57"/>
      <c r="L48" s="57"/>
      <c r="M48" s="57"/>
    </row>
    <row r="49" spans="1:13" ht="15.75" x14ac:dyDescent="0.25">
      <c r="A49" s="57"/>
      <c r="B49" s="57"/>
      <c r="C49" s="57"/>
      <c r="D49" s="57"/>
      <c r="E49" s="57"/>
      <c r="F49" s="57"/>
      <c r="G49" s="57"/>
      <c r="H49" s="57"/>
      <c r="I49" s="57"/>
      <c r="J49" s="57"/>
      <c r="K49" s="57"/>
      <c r="L49" s="57"/>
      <c r="M49" s="57"/>
    </row>
    <row r="50" spans="1:13" ht="15.75" x14ac:dyDescent="0.25">
      <c r="A50" s="57"/>
      <c r="B50" s="57"/>
      <c r="C50" s="57"/>
      <c r="D50" s="57"/>
      <c r="E50" s="57"/>
      <c r="F50" s="57"/>
      <c r="G50" s="57"/>
      <c r="H50" s="57"/>
      <c r="I50" s="57"/>
      <c r="J50" s="57"/>
      <c r="K50" s="57"/>
      <c r="L50" s="57"/>
      <c r="M50" s="57"/>
    </row>
    <row r="51" spans="1:13" ht="15.75" x14ac:dyDescent="0.25">
      <c r="A51" s="57"/>
      <c r="B51" s="57"/>
      <c r="C51" s="57"/>
      <c r="D51" s="57"/>
      <c r="E51" s="57"/>
      <c r="F51" s="57"/>
      <c r="G51" s="57"/>
      <c r="H51" s="57"/>
      <c r="I51" s="57"/>
      <c r="J51" s="57"/>
      <c r="K51" s="57"/>
      <c r="L51" s="57"/>
      <c r="M51" s="57"/>
    </row>
    <row r="52" spans="1:13" ht="15.75" x14ac:dyDescent="0.25">
      <c r="A52" s="57"/>
      <c r="B52" s="57"/>
      <c r="C52" s="57"/>
      <c r="D52" s="57"/>
      <c r="E52" s="57"/>
      <c r="F52" s="57"/>
      <c r="G52" s="57"/>
      <c r="H52" s="57"/>
      <c r="I52" s="57"/>
      <c r="J52" s="57"/>
      <c r="K52" s="57"/>
      <c r="L52" s="57"/>
      <c r="M52" s="57"/>
    </row>
  </sheetData>
  <mergeCells count="2">
    <mergeCell ref="C5:D5"/>
    <mergeCell ref="F5:J5"/>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C4F338-80A0-3440-B154-7F60439ED05B}">
  <sheetPr>
    <tabColor rgb="FF00B050"/>
  </sheetPr>
  <dimension ref="A1:S594"/>
  <sheetViews>
    <sheetView tabSelected="1" zoomScaleNormal="100" workbookViewId="0">
      <pane xSplit="3" ySplit="1" topLeftCell="G2" activePane="bottomRight" state="frozen"/>
      <selection pane="topRight" activeCell="D1" sqref="D1"/>
      <selection pane="bottomLeft" activeCell="A2" sqref="A2"/>
      <selection pane="bottomRight" activeCell="I241" sqref="I241"/>
    </sheetView>
  </sheetViews>
  <sheetFormatPr defaultColWidth="10.85546875" defaultRowHeight="15.75" x14ac:dyDescent="0.25"/>
  <cols>
    <col min="1" max="1" width="10.85546875" style="71"/>
    <col min="2" max="2" width="44.85546875" style="4" bestFit="1" customWidth="1"/>
    <col min="3" max="5" width="10.85546875" style="4"/>
    <col min="6" max="6" width="11.7109375" style="4" bestFit="1" customWidth="1"/>
    <col min="7" max="16384" width="10.85546875" style="4"/>
  </cols>
  <sheetData>
    <row r="1" spans="1:12" x14ac:dyDescent="0.25">
      <c r="A1" s="84" t="s">
        <v>1</v>
      </c>
      <c r="B1" s="85" t="s">
        <v>130</v>
      </c>
      <c r="C1" s="86" t="s">
        <v>2</v>
      </c>
      <c r="D1" s="86" t="s">
        <v>3</v>
      </c>
      <c r="E1" s="86" t="s">
        <v>0</v>
      </c>
      <c r="F1" s="86" t="s">
        <v>110</v>
      </c>
      <c r="G1" s="86" t="s">
        <v>111</v>
      </c>
      <c r="H1" s="86" t="s">
        <v>112</v>
      </c>
      <c r="I1" s="86" t="s">
        <v>113</v>
      </c>
      <c r="J1" s="86" t="s">
        <v>114</v>
      </c>
      <c r="K1" s="86" t="s">
        <v>115</v>
      </c>
      <c r="L1" s="86" t="s">
        <v>116</v>
      </c>
    </row>
    <row r="2" spans="1:12" x14ac:dyDescent="0.25">
      <c r="A2" s="71">
        <v>3001</v>
      </c>
      <c r="B2" s="4" t="s">
        <v>16</v>
      </c>
      <c r="C2" s="4">
        <v>2005</v>
      </c>
      <c r="D2" s="4">
        <v>3</v>
      </c>
      <c r="E2" s="87">
        <f>'DNSP On Med 2019ABR'!D2</f>
        <v>341131.28391</v>
      </c>
      <c r="F2" s="73">
        <f>'Opex Price Calcs'!P8</f>
        <v>1</v>
      </c>
      <c r="G2" s="87">
        <f>'DNSP On Med 2019ABR'!F2</f>
        <v>4648.5190000000002</v>
      </c>
      <c r="H2" s="87">
        <f>'DNSP On Med 2019ABR'!G2</f>
        <v>4648.5190000000002</v>
      </c>
      <c r="I2" s="87">
        <f>'DNSP On Med 2019ABR'!H2</f>
        <v>1205755</v>
      </c>
      <c r="J2" s="87">
        <f>'DNSP On Med 2019ABR'!I2</f>
        <v>122340</v>
      </c>
      <c r="K2" s="87">
        <f>'DNSP On Med 2019ABR'!J2</f>
        <v>4482</v>
      </c>
      <c r="L2" s="88">
        <f>'DNSP On Med 2019ABR'!K2</f>
        <v>3.6635605689063266E-2</v>
      </c>
    </row>
    <row r="3" spans="1:12" x14ac:dyDescent="0.25">
      <c r="A3" s="71">
        <v>3001</v>
      </c>
      <c r="B3" s="4" t="s">
        <v>16</v>
      </c>
      <c r="C3" s="4">
        <v>2006</v>
      </c>
      <c r="D3" s="4">
        <v>3</v>
      </c>
      <c r="E3" s="87">
        <f>'DNSP On Med 2019ABR'!D3</f>
        <v>384421.42158000002</v>
      </c>
      <c r="F3" s="73">
        <f>'Opex Price Calcs'!P9</f>
        <v>1.0181607380073696</v>
      </c>
      <c r="G3" s="87">
        <f>'DNSP On Med 2019ABR'!F3</f>
        <v>4405.6729999999998</v>
      </c>
      <c r="H3" s="87">
        <f>'DNSP On Med 2019ABR'!G3</f>
        <v>4648.5190000000002</v>
      </c>
      <c r="I3" s="87">
        <f>'DNSP On Med 2019ABR'!H3</f>
        <v>1218164</v>
      </c>
      <c r="J3" s="87">
        <f>'DNSP On Med 2019ABR'!I3</f>
        <v>122485</v>
      </c>
      <c r="K3" s="87">
        <f>'DNSP On Med 2019ABR'!J3</f>
        <v>4493</v>
      </c>
      <c r="L3" s="88">
        <f>'DNSP On Med 2019ABR'!K3</f>
        <v>3.6682042699106014E-2</v>
      </c>
    </row>
    <row r="4" spans="1:12" x14ac:dyDescent="0.25">
      <c r="A4" s="71">
        <v>3001</v>
      </c>
      <c r="B4" s="4" t="s">
        <v>16</v>
      </c>
      <c r="C4" s="4">
        <v>2007</v>
      </c>
      <c r="D4" s="4">
        <v>3</v>
      </c>
      <c r="E4" s="87">
        <f>'DNSP On Med 2019ABR'!D4</f>
        <v>469113.87728999997</v>
      </c>
      <c r="F4" s="73">
        <f>'Opex Price Calcs'!P10</f>
        <v>1.0531931014872313</v>
      </c>
      <c r="G4" s="87">
        <f>'DNSP On Med 2019ABR'!F4</f>
        <v>4387.4759999999997</v>
      </c>
      <c r="H4" s="87">
        <f>'DNSP On Med 2019ABR'!G4</f>
        <v>4648.5190000000002</v>
      </c>
      <c r="I4" s="87">
        <f>'DNSP On Med 2019ABR'!H4</f>
        <v>1227140</v>
      </c>
      <c r="J4" s="87">
        <f>'DNSP On Med 2019ABR'!I4</f>
        <v>122860</v>
      </c>
      <c r="K4" s="87">
        <f>'DNSP On Med 2019ABR'!J4</f>
        <v>4520</v>
      </c>
      <c r="L4" s="88">
        <f>'DNSP On Med 2019ABR'!K4</f>
        <v>3.6789842096695426E-2</v>
      </c>
    </row>
    <row r="5" spans="1:12" x14ac:dyDescent="0.25">
      <c r="A5" s="71">
        <v>3001</v>
      </c>
      <c r="B5" s="4" t="s">
        <v>16</v>
      </c>
      <c r="C5" s="4">
        <v>2008</v>
      </c>
      <c r="D5" s="4">
        <v>3</v>
      </c>
      <c r="E5" s="87">
        <f>'DNSP On Med 2019ABR'!D5</f>
        <v>461660.31044999999</v>
      </c>
      <c r="F5" s="73">
        <f>'Opex Price Calcs'!P11</f>
        <v>1.078564603993923</v>
      </c>
      <c r="G5" s="87">
        <f>'DNSP On Med 2019ABR'!F5</f>
        <v>4104.7509999999993</v>
      </c>
      <c r="H5" s="87">
        <f>'DNSP On Med 2019ABR'!G5</f>
        <v>4648.5190000000002</v>
      </c>
      <c r="I5" s="87">
        <f>'DNSP On Med 2019ABR'!H5</f>
        <v>1241519</v>
      </c>
      <c r="J5" s="87">
        <f>'DNSP On Med 2019ABR'!I5</f>
        <v>123169</v>
      </c>
      <c r="K5" s="87">
        <f>'DNSP On Med 2019ABR'!J5</f>
        <v>4508</v>
      </c>
      <c r="L5" s="88">
        <f>'DNSP On Med 2019ABR'!K5</f>
        <v>3.6600118536320017E-2</v>
      </c>
    </row>
    <row r="6" spans="1:12" x14ac:dyDescent="0.25">
      <c r="A6" s="71">
        <v>3001</v>
      </c>
      <c r="B6" s="4" t="s">
        <v>16</v>
      </c>
      <c r="C6" s="4">
        <v>2009</v>
      </c>
      <c r="D6" s="4">
        <v>3</v>
      </c>
      <c r="E6" s="87">
        <f>'DNSP On Med 2019ABR'!D6</f>
        <v>497359.50549389992</v>
      </c>
      <c r="F6" s="73">
        <f>'Opex Price Calcs'!P12</f>
        <v>1.0915070880241431</v>
      </c>
      <c r="G6" s="87">
        <f>'DNSP On Med 2019ABR'!F6</f>
        <v>4422.7529999999997</v>
      </c>
      <c r="H6" s="87">
        <f>'DNSP On Med 2019ABR'!G6</f>
        <v>4648.5190000000002</v>
      </c>
      <c r="I6" s="87">
        <f>'DNSP On Med 2019ABR'!H6</f>
        <v>1248286</v>
      </c>
      <c r="J6" s="87">
        <f>'DNSP On Med 2019ABR'!I6</f>
        <v>123491</v>
      </c>
      <c r="K6" s="87">
        <f>'DNSP On Med 2019ABR'!J6</f>
        <v>4546</v>
      </c>
      <c r="L6" s="88">
        <f>'DNSP On Med 2019ABR'!K6</f>
        <v>3.6812399284158359E-2</v>
      </c>
    </row>
    <row r="7" spans="1:12" x14ac:dyDescent="0.25">
      <c r="A7" s="71">
        <v>3001</v>
      </c>
      <c r="B7" s="4" t="s">
        <v>16</v>
      </c>
      <c r="C7" s="4">
        <v>2010</v>
      </c>
      <c r="D7" s="4">
        <v>3</v>
      </c>
      <c r="E7" s="87">
        <f>'DNSP On Med 2019ABR'!D7</f>
        <v>534752.23927999998</v>
      </c>
      <c r="F7" s="73">
        <f>'Opex Price Calcs'!P13</f>
        <v>1.1243125351578573</v>
      </c>
      <c r="G7" s="87">
        <f>'DNSP On Med 2019ABR'!F7</f>
        <v>4441.3739999999998</v>
      </c>
      <c r="H7" s="87">
        <f>'DNSP On Med 2019ABR'!G7</f>
        <v>4648.5190000000002</v>
      </c>
      <c r="I7" s="87">
        <f>'DNSP On Med 2019ABR'!H7</f>
        <v>1258015</v>
      </c>
      <c r="J7" s="87">
        <f>'DNSP On Med 2019ABR'!I7</f>
        <v>123660</v>
      </c>
      <c r="K7" s="87">
        <f>'DNSP On Med 2019ABR'!J7</f>
        <v>4555</v>
      </c>
      <c r="L7" s="88">
        <f>'DNSP On Med 2019ABR'!K7</f>
        <v>3.6834869804302117E-2</v>
      </c>
    </row>
    <row r="8" spans="1:12" x14ac:dyDescent="0.25">
      <c r="A8" s="71">
        <v>3001</v>
      </c>
      <c r="B8" s="4" t="s">
        <v>16</v>
      </c>
      <c r="C8" s="4">
        <v>2011</v>
      </c>
      <c r="D8" s="4">
        <v>3</v>
      </c>
      <c r="E8" s="87">
        <f>'DNSP On Med 2019ABR'!D8</f>
        <v>538566.43489745969</v>
      </c>
      <c r="F8" s="73">
        <f>'Opex Price Calcs'!P14</f>
        <v>1.1430978626415853</v>
      </c>
      <c r="G8" s="87">
        <f>'DNSP On Med 2019ABR'!F8</f>
        <v>4181.9489999999996</v>
      </c>
      <c r="H8" s="87">
        <f>'DNSP On Med 2019ABR'!G8</f>
        <v>4648.5190000000002</v>
      </c>
      <c r="I8" s="87">
        <f>'DNSP On Med 2019ABR'!H8</f>
        <v>1266362</v>
      </c>
      <c r="J8" s="87">
        <f>'DNSP On Med 2019ABR'!I8</f>
        <v>120138</v>
      </c>
      <c r="K8" s="87">
        <f>'DNSP On Med 2019ABR'!J8</f>
        <v>8186</v>
      </c>
      <c r="L8" s="88">
        <f>'DNSP On Med 2019ABR'!K8</f>
        <v>6.8138307612911814E-2</v>
      </c>
    </row>
    <row r="9" spans="1:12" x14ac:dyDescent="0.25">
      <c r="A9" s="71">
        <v>3001</v>
      </c>
      <c r="B9" s="4" t="s">
        <v>16</v>
      </c>
      <c r="C9" s="4">
        <v>2012</v>
      </c>
      <c r="D9" s="4">
        <v>3</v>
      </c>
      <c r="E9" s="87">
        <f>'DNSP On Med 2019ABR'!D9</f>
        <v>526731.83098810003</v>
      </c>
      <c r="F9" s="73">
        <f>'Opex Price Calcs'!P15</f>
        <v>1.1601447797801889</v>
      </c>
      <c r="G9" s="87">
        <f>'DNSP On Med 2019ABR'!F9</f>
        <v>3974.4449999999997</v>
      </c>
      <c r="H9" s="87">
        <f>'DNSP On Med 2019ABR'!G9</f>
        <v>4648.5190000000002</v>
      </c>
      <c r="I9" s="87">
        <f>'DNSP On Med 2019ABR'!H9</f>
        <v>1277008</v>
      </c>
      <c r="J9" s="87">
        <f>'DNSP On Med 2019ABR'!I9</f>
        <v>121119</v>
      </c>
      <c r="K9" s="87">
        <f>'DNSP On Med 2019ABR'!J9</f>
        <v>8418</v>
      </c>
      <c r="L9" s="88">
        <f>'DNSP On Med 2019ABR'!K9</f>
        <v>6.9501894830703695E-2</v>
      </c>
    </row>
    <row r="10" spans="1:12" x14ac:dyDescent="0.25">
      <c r="A10" s="71">
        <v>3001</v>
      </c>
      <c r="B10" s="4" t="s">
        <v>16</v>
      </c>
      <c r="C10" s="4">
        <v>2013</v>
      </c>
      <c r="D10" s="4">
        <v>3</v>
      </c>
      <c r="E10" s="87">
        <f>'DNSP On Med 2019ABR'!D10</f>
        <v>579035.23967000004</v>
      </c>
      <c r="F10" s="73">
        <f>'Opex Price Calcs'!P16</f>
        <v>1.1787456307534185</v>
      </c>
      <c r="G10" s="87">
        <f>'DNSP On Med 2019ABR'!F10</f>
        <v>5924.584762125035</v>
      </c>
      <c r="H10" s="87">
        <f>'DNSP On Med 2019ABR'!G10</f>
        <v>5924.584762125035</v>
      </c>
      <c r="I10" s="87">
        <f>'DNSP On Med 2019ABR'!H10</f>
        <v>1276577</v>
      </c>
      <c r="J10" s="87">
        <f>'DNSP On Med 2019ABR'!I10</f>
        <v>122281</v>
      </c>
      <c r="K10" s="87">
        <f>'DNSP On Med 2019ABR'!J10</f>
        <v>8868</v>
      </c>
      <c r="L10" s="88">
        <f>'DNSP On Med 2019ABR'!K10</f>
        <v>7.2521487393789719E-2</v>
      </c>
    </row>
    <row r="11" spans="1:12" x14ac:dyDescent="0.25">
      <c r="A11" s="71">
        <v>3001</v>
      </c>
      <c r="B11" s="4" t="s">
        <v>16</v>
      </c>
      <c r="C11" s="4">
        <v>2014</v>
      </c>
      <c r="D11" s="4">
        <v>3</v>
      </c>
      <c r="E11" s="87">
        <f>'DNSP On Med 2019ABR'!D11</f>
        <v>610739.59220999992</v>
      </c>
      <c r="F11" s="73">
        <f>'Opex Price Calcs'!P17</f>
        <v>1.2033004656242552</v>
      </c>
      <c r="G11" s="87">
        <f>'DNSP On Med 2019ABR'!F11</f>
        <v>6133.5493687728203</v>
      </c>
      <c r="H11" s="87">
        <f>'DNSP On Med 2019ABR'!G11</f>
        <v>6133.5493687728203</v>
      </c>
      <c r="I11" s="87">
        <f>'DNSP On Med 2019ABR'!H11</f>
        <v>1276310</v>
      </c>
      <c r="J11" s="87">
        <f>'DNSP On Med 2019ABR'!I11</f>
        <v>122165</v>
      </c>
      <c r="K11" s="87">
        <f>'DNSP On Med 2019ABR'!J11</f>
        <v>8985</v>
      </c>
      <c r="L11" s="88">
        <f>'DNSP On Med 2019ABR'!K11</f>
        <v>7.3548070232881763E-2</v>
      </c>
    </row>
    <row r="12" spans="1:12" x14ac:dyDescent="0.25">
      <c r="A12" s="71">
        <v>3001</v>
      </c>
      <c r="B12" s="4" t="s">
        <v>16</v>
      </c>
      <c r="C12" s="4">
        <v>2015</v>
      </c>
      <c r="D12" s="4">
        <v>3</v>
      </c>
      <c r="E12" s="87">
        <f>'DNSP On Med 2019ABR'!D12</f>
        <v>540811.93599999999</v>
      </c>
      <c r="F12" s="73">
        <f>'Opex Price Calcs'!P18</f>
        <v>1.2317327248241474</v>
      </c>
      <c r="G12" s="87">
        <f>'DNSP On Med 2019ABR'!F12</f>
        <v>6459.2159978430755</v>
      </c>
      <c r="H12" s="87">
        <f>'DNSP On Med 2019ABR'!G12</f>
        <v>6459.2159978430755</v>
      </c>
      <c r="I12" s="87">
        <f>'DNSP On Med 2019ABR'!H12</f>
        <v>1294848</v>
      </c>
      <c r="J12" s="87">
        <f>'DNSP On Med 2019ABR'!I12</f>
        <v>123197</v>
      </c>
      <c r="K12" s="87">
        <f>'DNSP On Med 2019ABR'!J12</f>
        <v>9388</v>
      </c>
      <c r="L12" s="88">
        <f>'DNSP On Med 2019ABR'!K12</f>
        <v>7.6203154297588421E-2</v>
      </c>
    </row>
    <row r="13" spans="1:12" x14ac:dyDescent="0.25">
      <c r="A13" s="71">
        <v>3001</v>
      </c>
      <c r="B13" s="4" t="s">
        <v>16</v>
      </c>
      <c r="C13" s="4">
        <v>2016</v>
      </c>
      <c r="D13" s="4">
        <v>3</v>
      </c>
      <c r="E13" s="87">
        <f>'DNSP On Med 2019ABR'!D13</f>
        <v>544519.28041999985</v>
      </c>
      <c r="F13" s="73">
        <f>'Opex Price Calcs'!P19</f>
        <v>1.2460953688434946</v>
      </c>
      <c r="G13" s="87">
        <f>'DNSP On Med 2019ABR'!F13</f>
        <v>5641.0780000000004</v>
      </c>
      <c r="H13" s="87">
        <f>'DNSP On Med 2019ABR'!G13</f>
        <v>6459.2159978430755</v>
      </c>
      <c r="I13" s="87">
        <f>'DNSP On Med 2019ABR'!H13</f>
        <v>1307906</v>
      </c>
      <c r="J13" s="87">
        <f>'DNSP On Med 2019ABR'!I13</f>
        <v>122366</v>
      </c>
      <c r="K13" s="87">
        <f>'DNSP On Med 2019ABR'!J13</f>
        <v>9148</v>
      </c>
      <c r="L13" s="88">
        <f>'DNSP On Med 2019ABR'!K13</f>
        <v>7.4759328571662065E-2</v>
      </c>
    </row>
    <row r="14" spans="1:12" x14ac:dyDescent="0.25">
      <c r="A14" s="71">
        <v>3001</v>
      </c>
      <c r="B14" s="4" t="s">
        <v>16</v>
      </c>
      <c r="C14" s="4">
        <v>2017</v>
      </c>
      <c r="D14" s="4">
        <v>3</v>
      </c>
      <c r="E14" s="87">
        <f>'DNSP On Med 2019ABR'!D14</f>
        <v>531008.99735999992</v>
      </c>
      <c r="F14" s="73">
        <f>'Opex Price Calcs'!P20</f>
        <v>1.2681003312092725</v>
      </c>
      <c r="G14" s="87">
        <f>'DNSP On Med 2019ABR'!F14</f>
        <v>5361.9920000000002</v>
      </c>
      <c r="H14" s="87">
        <f>'DNSP On Med 2019ABR'!G14</f>
        <v>6459.2159978430755</v>
      </c>
      <c r="I14" s="87">
        <f>'DNSP On Med 2019ABR'!H14</f>
        <v>1320458</v>
      </c>
      <c r="J14" s="87">
        <f>'DNSP On Med 2019ABR'!I14</f>
        <v>123119</v>
      </c>
      <c r="K14" s="87">
        <f>'DNSP On Med 2019ABR'!J14</f>
        <v>9365</v>
      </c>
      <c r="L14" s="88">
        <f>'DNSP On Med 2019ABR'!K14</f>
        <v>7.6064620407898048E-2</v>
      </c>
    </row>
    <row r="15" spans="1:12" x14ac:dyDescent="0.25">
      <c r="A15" s="71">
        <v>3001</v>
      </c>
      <c r="B15" s="4" t="s">
        <v>16</v>
      </c>
      <c r="C15" s="4">
        <v>2018</v>
      </c>
      <c r="D15" s="4">
        <v>3</v>
      </c>
      <c r="E15" s="87">
        <f>'DNSP On Med 2019ABR'!D15</f>
        <v>535524.47184000001</v>
      </c>
      <c r="F15" s="73">
        <f>'Opex Price Calcs'!P21</f>
        <v>1.2997613887589472</v>
      </c>
      <c r="G15" s="87">
        <f>'DNSP On Med 2019ABR'!F15</f>
        <v>5812.4319999999998</v>
      </c>
      <c r="H15" s="87">
        <f>'DNSP On Med 2019ABR'!G15</f>
        <v>6459.2159978430755</v>
      </c>
      <c r="I15" s="87">
        <f>'DNSP On Med 2019ABR'!H15</f>
        <v>1333961</v>
      </c>
      <c r="J15" s="87">
        <f>'DNSP On Med 2019ABR'!I15</f>
        <v>123176</v>
      </c>
      <c r="K15" s="87">
        <f>'DNSP On Med 2019ABR'!J15</f>
        <v>9558</v>
      </c>
      <c r="L15" s="88">
        <f>'DNSP On Med 2019ABR'!K15</f>
        <v>7.7596284990582576E-2</v>
      </c>
    </row>
    <row r="16" spans="1:12" x14ac:dyDescent="0.25">
      <c r="A16" s="71">
        <v>3001</v>
      </c>
      <c r="B16" s="4" t="s">
        <v>16</v>
      </c>
      <c r="C16" s="4">
        <v>2019</v>
      </c>
      <c r="D16" s="4">
        <v>3</v>
      </c>
      <c r="E16" s="87">
        <f>'DNSP On Med 2019ABR'!D16</f>
        <v>538618.19463000004</v>
      </c>
      <c r="F16" s="73">
        <f>'Opex Price Calcs'!P22</f>
        <v>1.3315179820324823</v>
      </c>
      <c r="G16" s="87">
        <f>'DNSP On Med 2019ABR'!F16</f>
        <v>6291.23</v>
      </c>
      <c r="H16" s="87">
        <f>'DNSP On Med 2019ABR'!G16</f>
        <v>6459.2159978430755</v>
      </c>
      <c r="I16" s="87">
        <f>'DNSP On Med 2019ABR'!H16</f>
        <v>1344318</v>
      </c>
      <c r="J16" s="87">
        <f>'DNSP On Med 2019ABR'!I16</f>
        <v>123139</v>
      </c>
      <c r="K16" s="87">
        <f>'DNSP On Med 2019ABR'!J16</f>
        <v>9749</v>
      </c>
      <c r="L16" s="88">
        <f>'DNSP On Med 2019ABR'!K16</f>
        <v>7.917069328157611E-2</v>
      </c>
    </row>
    <row r="17" spans="1:13" x14ac:dyDescent="0.25">
      <c r="A17" s="71">
        <f>A16</f>
        <v>3001</v>
      </c>
      <c r="B17" s="4" t="str">
        <f>B16</f>
        <v>HYDRO ONE NETWORKS INC.</v>
      </c>
      <c r="C17" s="4">
        <v>2020</v>
      </c>
      <c r="D17" s="4">
        <v>3</v>
      </c>
      <c r="E17" s="72">
        <v>525977.90627000004</v>
      </c>
      <c r="F17" s="73">
        <f>'Opex Price Calcs'!P23</f>
        <v>1.4058700369485218</v>
      </c>
      <c r="G17" s="74">
        <f>'OEB-Yearbook'!E17</f>
        <v>6494.0879999999997</v>
      </c>
      <c r="H17" s="75">
        <f>MAX(G17,H16)</f>
        <v>6494.0879999999997</v>
      </c>
      <c r="I17" s="74">
        <f>'OEB-Yearbook'!F17</f>
        <v>1361102</v>
      </c>
      <c r="J17" s="74">
        <f>'OEB-Yearbook'!G17</f>
        <v>123489</v>
      </c>
      <c r="K17" s="74">
        <f>'OEB-Yearbook'!H17</f>
        <v>10011</v>
      </c>
      <c r="L17" s="76">
        <f>K17/J17</f>
        <v>8.1067949372008841E-2</v>
      </c>
    </row>
    <row r="18" spans="1:13" x14ac:dyDescent="0.25">
      <c r="A18" s="71">
        <f>A17</f>
        <v>3001</v>
      </c>
      <c r="B18" s="4" t="str">
        <f>B17</f>
        <v>HYDRO ONE NETWORKS INC.</v>
      </c>
      <c r="C18" s="4">
        <v>2021</v>
      </c>
      <c r="D18" s="4">
        <v>3</v>
      </c>
      <c r="E18" s="72">
        <v>558146.88468999998</v>
      </c>
      <c r="F18" s="73">
        <f>'Opex Price Calcs'!P24</f>
        <v>1.4584022182954006</v>
      </c>
      <c r="G18" s="89">
        <v>6354.683</v>
      </c>
      <c r="H18" s="75">
        <f>MAX(G18,H17)</f>
        <v>6494.0879999999997</v>
      </c>
      <c r="I18" s="74">
        <f>'OEB-Yearbook'!F18</f>
        <v>1439974</v>
      </c>
      <c r="J18" s="89">
        <f>Lines!I36</f>
        <v>124556</v>
      </c>
      <c r="K18" s="89">
        <f>Lines!J36</f>
        <v>10432</v>
      </c>
      <c r="L18" s="76">
        <f>K18/J18</f>
        <v>8.3753492405022639E-2</v>
      </c>
    </row>
    <row r="19" spans="1:13" x14ac:dyDescent="0.25">
      <c r="A19" s="71">
        <v>3002</v>
      </c>
      <c r="B19" s="4" t="s">
        <v>30</v>
      </c>
      <c r="C19" s="4">
        <v>2005</v>
      </c>
      <c r="D19" s="4">
        <v>3</v>
      </c>
      <c r="E19" s="79">
        <f>'DNSP On Med 2019ABR'!D17</f>
        <v>136233.68462000001</v>
      </c>
      <c r="F19" s="77">
        <f>'Opex Price Calcs'!P8</f>
        <v>1</v>
      </c>
      <c r="G19" s="79">
        <f>'DNSP On Med 2019ABR'!F17</f>
        <v>5005.2049999999999</v>
      </c>
      <c r="H19" s="79">
        <f>'DNSP On Med 2019ABR'!G17</f>
        <v>5005.2049999999999</v>
      </c>
      <c r="I19" s="79">
        <f>'DNSP On Med 2019ABR'!H17</f>
        <v>676678</v>
      </c>
      <c r="J19" s="79">
        <f>'DNSP On Med 2019ABR'!I17</f>
        <v>9713.6492893774375</v>
      </c>
      <c r="K19" s="79">
        <f>'DNSP On Med 2019ABR'!J17</f>
        <v>5369.0957388352035</v>
      </c>
      <c r="L19" s="80">
        <f>'DNSP On Med 2019ABR'!K17</f>
        <v>0.55273724414846737</v>
      </c>
    </row>
    <row r="20" spans="1:13" x14ac:dyDescent="0.25">
      <c r="A20" s="71">
        <v>3002</v>
      </c>
      <c r="B20" s="4" t="s">
        <v>30</v>
      </c>
      <c r="C20" s="4">
        <v>2006</v>
      </c>
      <c r="D20" s="4">
        <v>3</v>
      </c>
      <c r="E20" s="79">
        <f>'DNSP On Med 2019ABR'!D18</f>
        <v>139336.87824000002</v>
      </c>
      <c r="F20" s="77">
        <f>'Opex Price Calcs'!P9</f>
        <v>1.0181607380073696</v>
      </c>
      <c r="G20" s="79">
        <f>'DNSP On Med 2019ABR'!F18</f>
        <v>5018.2780000000002</v>
      </c>
      <c r="H20" s="79">
        <f>'DNSP On Med 2019ABR'!G18</f>
        <v>5018.2780000000002</v>
      </c>
      <c r="I20" s="79">
        <f>'DNSP On Med 2019ABR'!H18</f>
        <v>678106</v>
      </c>
      <c r="J20" s="79">
        <f>'DNSP On Med 2019ABR'!I18</f>
        <v>9747.6470618902586</v>
      </c>
      <c r="K20" s="79">
        <f>'DNSP On Med 2019ABR'!J18</f>
        <v>5444.9313061559778</v>
      </c>
      <c r="L20" s="80">
        <f>'DNSP On Med 2019ABR'!K18</f>
        <v>0.55858929560998072</v>
      </c>
    </row>
    <row r="21" spans="1:13" x14ac:dyDescent="0.25">
      <c r="A21" s="71">
        <v>3002</v>
      </c>
      <c r="B21" s="4" t="s">
        <v>30</v>
      </c>
      <c r="C21" s="4">
        <v>2007</v>
      </c>
      <c r="D21" s="4">
        <v>3</v>
      </c>
      <c r="E21" s="79">
        <f>'DNSP On Med 2019ABR'!D19</f>
        <v>151045.66658000002</v>
      </c>
      <c r="F21" s="77">
        <f>'Opex Price Calcs'!P10</f>
        <v>1.0531931014872313</v>
      </c>
      <c r="G21" s="79">
        <f>'DNSP On Med 2019ABR'!F19</f>
        <v>4788.3410000000003</v>
      </c>
      <c r="H21" s="79">
        <f>'DNSP On Med 2019ABR'!G19</f>
        <v>5018.2780000000002</v>
      </c>
      <c r="I21" s="79">
        <f>'DNSP On Med 2019ABR'!H19</f>
        <v>679913</v>
      </c>
      <c r="J21" s="79">
        <f>'DNSP On Med 2019ABR'!I19</f>
        <v>9781.7638266068752</v>
      </c>
      <c r="K21" s="79">
        <f>'DNSP On Med 2019ABR'!J19</f>
        <v>5521.2319510251973</v>
      </c>
      <c r="L21" s="80">
        <f>'DNSP On Med 2019ABR'!K19</f>
        <v>0.56444134707149407</v>
      </c>
    </row>
    <row r="22" spans="1:13" x14ac:dyDescent="0.25">
      <c r="A22" s="71">
        <v>3002</v>
      </c>
      <c r="B22" s="4" t="s">
        <v>30</v>
      </c>
      <c r="C22" s="4">
        <v>2008</v>
      </c>
      <c r="D22" s="4">
        <v>3</v>
      </c>
      <c r="E22" s="79">
        <f>'DNSP On Med 2019ABR'!D20</f>
        <v>160730.46316999997</v>
      </c>
      <c r="F22" s="77">
        <f>'Opex Price Calcs'!P11</f>
        <v>1.078564603993923</v>
      </c>
      <c r="G22" s="79">
        <f>'DNSP On Med 2019ABR'!F20</f>
        <v>4564.3490000000002</v>
      </c>
      <c r="H22" s="79">
        <f>'DNSP On Med 2019ABR'!G20</f>
        <v>5018.2780000000002</v>
      </c>
      <c r="I22" s="79">
        <f>'DNSP On Med 2019ABR'!H20</f>
        <v>684145</v>
      </c>
      <c r="J22" s="79">
        <f>'DNSP On Med 2019ABR'!I20</f>
        <v>9816</v>
      </c>
      <c r="K22" s="79">
        <f>'DNSP On Med 2019ABR'!J20</f>
        <v>5598</v>
      </c>
      <c r="L22" s="80">
        <f>'DNSP On Med 2019ABR'!K20</f>
        <v>0.57029339853300731</v>
      </c>
    </row>
    <row r="23" spans="1:13" x14ac:dyDescent="0.25">
      <c r="A23" s="71">
        <v>3002</v>
      </c>
      <c r="B23" s="4" t="s">
        <v>30</v>
      </c>
      <c r="C23" s="4">
        <v>2009</v>
      </c>
      <c r="D23" s="4">
        <v>3</v>
      </c>
      <c r="E23" s="79">
        <f>'DNSP On Med 2019ABR'!D21</f>
        <v>171291.28877000001</v>
      </c>
      <c r="F23" s="77">
        <f>'Opex Price Calcs'!P12</f>
        <v>1.0915070880241431</v>
      </c>
      <c r="G23" s="79">
        <f>'DNSP On Med 2019ABR'!F21</f>
        <v>4607.3459999999995</v>
      </c>
      <c r="H23" s="79">
        <f>'DNSP On Med 2019ABR'!G21</f>
        <v>5018.2780000000002</v>
      </c>
      <c r="I23" s="79">
        <f>'DNSP On Med 2019ABR'!H21</f>
        <v>689138</v>
      </c>
      <c r="J23" s="79">
        <f>'DNSP On Med 2019ABR'!I21</f>
        <v>9794</v>
      </c>
      <c r="K23" s="79">
        <f>'DNSP On Med 2019ABR'!J21</f>
        <v>5641</v>
      </c>
      <c r="L23" s="80">
        <f>'DNSP On Med 2019ABR'!K21</f>
        <v>0.57596487645497241</v>
      </c>
    </row>
    <row r="24" spans="1:13" x14ac:dyDescent="0.25">
      <c r="A24" s="71">
        <v>3002</v>
      </c>
      <c r="B24" s="4" t="s">
        <v>30</v>
      </c>
      <c r="C24" s="4">
        <v>2010</v>
      </c>
      <c r="D24" s="4">
        <v>3</v>
      </c>
      <c r="E24" s="79">
        <f>'DNSP On Med 2019ABR'!D22</f>
        <v>198558.92424000002</v>
      </c>
      <c r="F24" s="77">
        <f>'Opex Price Calcs'!P13</f>
        <v>1.1243125351578573</v>
      </c>
      <c r="G24" s="79">
        <f>'DNSP On Med 2019ABR'!F22</f>
        <v>4785.8760000000002</v>
      </c>
      <c r="H24" s="79">
        <f>'DNSP On Med 2019ABR'!G22</f>
        <v>5018.2780000000002</v>
      </c>
      <c r="I24" s="79">
        <f>'DNSP On Med 2019ABR'!H22</f>
        <v>700386</v>
      </c>
      <c r="J24" s="79">
        <f>'DNSP On Med 2019ABR'!I22</f>
        <v>9990</v>
      </c>
      <c r="K24" s="79">
        <f>'DNSP On Med 2019ABR'!J22</f>
        <v>5776</v>
      </c>
      <c r="L24" s="80">
        <f>'DNSP On Med 2019ABR'!K22</f>
        <v>0.57817817817817818</v>
      </c>
    </row>
    <row r="25" spans="1:13" x14ac:dyDescent="0.25">
      <c r="A25" s="71">
        <v>3002</v>
      </c>
      <c r="B25" s="4" t="s">
        <v>30</v>
      </c>
      <c r="C25" s="4">
        <v>2011</v>
      </c>
      <c r="D25" s="4">
        <v>3</v>
      </c>
      <c r="E25" s="79">
        <f>'DNSP On Med 2019ABR'!D23</f>
        <v>219422.07525000002</v>
      </c>
      <c r="F25" s="77">
        <f>'Opex Price Calcs'!P14</f>
        <v>1.1430978626415853</v>
      </c>
      <c r="G25" s="79">
        <f>'DNSP On Med 2019ABR'!F23</f>
        <v>4919.1499999999996</v>
      </c>
      <c r="H25" s="79">
        <f>'DNSP On Med 2019ABR'!G23</f>
        <v>5018.2780000000002</v>
      </c>
      <c r="I25" s="79">
        <f>'DNSP On Med 2019ABR'!H23</f>
        <v>709323</v>
      </c>
      <c r="J25" s="79">
        <f>'DNSP On Med 2019ABR'!I23</f>
        <v>10061</v>
      </c>
      <c r="K25" s="79">
        <f>'DNSP On Med 2019ABR'!J23</f>
        <v>5893</v>
      </c>
      <c r="L25" s="80">
        <f>'DNSP On Med 2019ABR'!K23</f>
        <v>0.5857270649040851</v>
      </c>
    </row>
    <row r="26" spans="1:13" x14ac:dyDescent="0.25">
      <c r="A26" s="71">
        <v>3002</v>
      </c>
      <c r="B26" s="4" t="s">
        <v>30</v>
      </c>
      <c r="C26" s="4">
        <v>2012</v>
      </c>
      <c r="D26" s="4">
        <v>3</v>
      </c>
      <c r="E26" s="79">
        <f>'DNSP On Med 2019ABR'!D24</f>
        <v>211458.81523999994</v>
      </c>
      <c r="F26" s="77">
        <f>'Opex Price Calcs'!P15</f>
        <v>1.1601447797801889</v>
      </c>
      <c r="G26" s="79">
        <f>'DNSP On Med 2019ABR'!F24</f>
        <v>4829.6270000000004</v>
      </c>
      <c r="H26" s="79">
        <f>'DNSP On Med 2019ABR'!G24</f>
        <v>5018.2780000000002</v>
      </c>
      <c r="I26" s="79">
        <f>'DNSP On Med 2019ABR'!H24</f>
        <v>718661</v>
      </c>
      <c r="J26" s="79">
        <f>'DNSP On Med 2019ABR'!I24</f>
        <v>9913</v>
      </c>
      <c r="K26" s="79">
        <f>'DNSP On Med 2019ABR'!J24</f>
        <v>5764</v>
      </c>
      <c r="L26" s="80">
        <f>'DNSP On Med 2019ABR'!K24</f>
        <v>0.58145869060829214</v>
      </c>
    </row>
    <row r="27" spans="1:13" x14ac:dyDescent="0.25">
      <c r="A27" s="71">
        <v>3002</v>
      </c>
      <c r="B27" s="4" t="s">
        <v>30</v>
      </c>
      <c r="C27" s="4">
        <v>2013</v>
      </c>
      <c r="D27" s="4">
        <v>3</v>
      </c>
      <c r="E27" s="79">
        <f>'DNSP On Med 2019ABR'!D25</f>
        <v>232504.07309999995</v>
      </c>
      <c r="F27" s="77">
        <f>'Opex Price Calcs'!P16</f>
        <v>1.1787456307534185</v>
      </c>
      <c r="G27" s="79">
        <f>'DNSP On Med 2019ABR'!F25</f>
        <v>4914.8980000000001</v>
      </c>
      <c r="H27" s="79">
        <f>'DNSP On Med 2019ABR'!G25</f>
        <v>5018.2780000000002</v>
      </c>
      <c r="I27" s="79">
        <f>'DNSP On Med 2019ABR'!H25</f>
        <v>734576</v>
      </c>
      <c r="J27" s="79">
        <f>'DNSP On Med 2019ABR'!I25</f>
        <v>10160</v>
      </c>
      <c r="K27" s="79">
        <f>'DNSP On Med 2019ABR'!J25</f>
        <v>6019</v>
      </c>
      <c r="L27" s="80">
        <f>'DNSP On Med 2019ABR'!K25</f>
        <v>0.5924212598425197</v>
      </c>
    </row>
    <row r="28" spans="1:13" x14ac:dyDescent="0.25">
      <c r="A28" s="71">
        <v>3002</v>
      </c>
      <c r="B28" s="4" t="s">
        <v>30</v>
      </c>
      <c r="C28" s="4">
        <v>2014</v>
      </c>
      <c r="D28" s="4">
        <v>3</v>
      </c>
      <c r="E28" s="79">
        <f>'DNSP On Med 2019ABR'!D26</f>
        <v>228241.69399999999</v>
      </c>
      <c r="F28" s="77">
        <f>'Opex Price Calcs'!P17</f>
        <v>1.2033004656242552</v>
      </c>
      <c r="G28" s="79">
        <f>'DNSP On Med 2019ABR'!F26</f>
        <v>4273.5039999999999</v>
      </c>
      <c r="H28" s="79">
        <f>'DNSP On Med 2019ABR'!G26</f>
        <v>5018.2780000000002</v>
      </c>
      <c r="I28" s="79">
        <f>'DNSP On Med 2019ABR'!H26</f>
        <v>744252</v>
      </c>
      <c r="J28" s="79">
        <f>'DNSP On Med 2019ABR'!I26</f>
        <v>10184</v>
      </c>
      <c r="K28" s="79">
        <f>'DNSP On Med 2019ABR'!J26</f>
        <v>6065</v>
      </c>
      <c r="L28" s="80">
        <f>'DNSP On Med 2019ABR'!K26</f>
        <v>0.59554202670856249</v>
      </c>
    </row>
    <row r="29" spans="1:13" x14ac:dyDescent="0.25">
      <c r="A29" s="71">
        <v>3002</v>
      </c>
      <c r="B29" s="4" t="s">
        <v>30</v>
      </c>
      <c r="C29" s="4">
        <v>2015</v>
      </c>
      <c r="D29" s="4">
        <v>3</v>
      </c>
      <c r="E29" s="79">
        <f>'DNSP On Med 2019ABR'!D27</f>
        <v>228941.345</v>
      </c>
      <c r="F29" s="77">
        <f>'Opex Price Calcs'!P18</f>
        <v>1.2317327248241474</v>
      </c>
      <c r="G29" s="79">
        <f>'DNSP On Med 2019ABR'!F27</f>
        <v>4404.3819999999996</v>
      </c>
      <c r="H29" s="79">
        <f>'DNSP On Med 2019ABR'!G27</f>
        <v>5018.2780000000002</v>
      </c>
      <c r="I29" s="79">
        <f>'DNSP On Med 2019ABR'!H27</f>
        <v>758311</v>
      </c>
      <c r="J29" s="79">
        <f>'DNSP On Med 2019ABR'!I27</f>
        <v>10348</v>
      </c>
      <c r="K29" s="79">
        <f>'DNSP On Med 2019ABR'!J27</f>
        <v>6243</v>
      </c>
      <c r="L29" s="80">
        <f>'DNSP On Med 2019ABR'!K27</f>
        <v>0.60330498647081565</v>
      </c>
    </row>
    <row r="30" spans="1:13" x14ac:dyDescent="0.25">
      <c r="A30" s="71">
        <v>3002</v>
      </c>
      <c r="B30" s="4" t="s">
        <v>30</v>
      </c>
      <c r="C30" s="4">
        <v>2016</v>
      </c>
      <c r="D30" s="4">
        <v>3</v>
      </c>
      <c r="E30" s="79">
        <f>'DNSP On Med 2019ABR'!D28</f>
        <v>232383.92843999996</v>
      </c>
      <c r="F30" s="77">
        <f>'Opex Price Calcs'!P19</f>
        <v>1.2460953688434946</v>
      </c>
      <c r="G30" s="79">
        <f>'DNSP On Med 2019ABR'!F28</f>
        <v>4591.5590000000002</v>
      </c>
      <c r="H30" s="79">
        <f>'DNSP On Med 2019ABR'!G28</f>
        <v>5018.2780000000002</v>
      </c>
      <c r="I30" s="79">
        <f>'DNSP On Med 2019ABR'!H28</f>
        <v>761920</v>
      </c>
      <c r="J30" s="79">
        <f>'DNSP On Med 2019ABR'!I28</f>
        <v>10514.641005498821</v>
      </c>
      <c r="K30" s="79">
        <f>'DNSP On Med 2019ABR'!J28</f>
        <v>6426.224072547403</v>
      </c>
      <c r="L30" s="80">
        <f>'DNSP On Med 2019ABR'!K28</f>
        <v>0.61116913731878186</v>
      </c>
      <c r="M30" s="9"/>
    </row>
    <row r="31" spans="1:13" x14ac:dyDescent="0.25">
      <c r="A31" s="71">
        <v>3002</v>
      </c>
      <c r="B31" s="4" t="s">
        <v>30</v>
      </c>
      <c r="C31" s="4">
        <v>2017</v>
      </c>
      <c r="D31" s="4">
        <v>3</v>
      </c>
      <c r="E31" s="79">
        <f>'DNSP On Med 2019ABR'!D29</f>
        <v>234078.55725999997</v>
      </c>
      <c r="F31" s="77">
        <f>'Opex Price Calcs'!P20</f>
        <v>1.2681003312092725</v>
      </c>
      <c r="G31" s="79">
        <f>'DNSP On Med 2019ABR'!F29</f>
        <v>4246.6880000000001</v>
      </c>
      <c r="H31" s="79">
        <f>'DNSP On Med 2019ABR'!G29</f>
        <v>5018.2780000000002</v>
      </c>
      <c r="I31" s="79">
        <f>'DNSP On Med 2019ABR'!H29</f>
        <v>767946</v>
      </c>
      <c r="J31" s="79">
        <f>'DNSP On Med 2019ABR'!I29</f>
        <v>10572.718728934193</v>
      </c>
      <c r="K31" s="79">
        <f>'DNSP On Med 2019ABR'!J29</f>
        <v>6512.9317877243693</v>
      </c>
      <c r="L31" s="80">
        <f>'DNSP On Med 2019ABR'!K29</f>
        <v>0.61601296267350147</v>
      </c>
      <c r="M31" s="9"/>
    </row>
    <row r="32" spans="1:13" x14ac:dyDescent="0.25">
      <c r="A32" s="71">
        <v>3002</v>
      </c>
      <c r="B32" s="4" t="s">
        <v>30</v>
      </c>
      <c r="C32" s="4">
        <v>2018</v>
      </c>
      <c r="D32" s="4">
        <v>3</v>
      </c>
      <c r="E32" s="79">
        <f>'DNSP On Med 2019ABR'!D30</f>
        <v>249021.33004999999</v>
      </c>
      <c r="F32" s="77">
        <f>'Opex Price Calcs'!P21</f>
        <v>1.2997613887589472</v>
      </c>
      <c r="G32" s="79">
        <f>'DNSP On Med 2019ABR'!F30</f>
        <v>4559.5320000000002</v>
      </c>
      <c r="H32" s="79">
        <f>'DNSP On Med 2019ABR'!G30</f>
        <v>5018.2780000000002</v>
      </c>
      <c r="I32" s="79">
        <f>'DNSP On Med 2019ABR'!H30</f>
        <v>772624</v>
      </c>
      <c r="J32" s="79">
        <f>'DNSP On Med 2019ABR'!I30</f>
        <v>10557.647927283242</v>
      </c>
      <c r="K32" s="79">
        <f>'DNSP On Med 2019ABR'!J30</f>
        <v>6506.5272405806154</v>
      </c>
      <c r="L32" s="80">
        <f>'DNSP On Med 2019ABR'!K30</f>
        <v>0.6162856808064554</v>
      </c>
      <c r="M32" s="9"/>
    </row>
    <row r="33" spans="1:13" x14ac:dyDescent="0.25">
      <c r="A33" s="71">
        <v>3002</v>
      </c>
      <c r="B33" s="4" t="s">
        <v>30</v>
      </c>
      <c r="C33" s="4">
        <v>2019</v>
      </c>
      <c r="D33" s="4">
        <v>3</v>
      </c>
      <c r="E33" s="79">
        <f>'DNSP On Med 2019ABR'!D31</f>
        <v>253196.23609999998</v>
      </c>
      <c r="F33" s="77">
        <f>'Opex Price Calcs'!P22</f>
        <v>1.3315179820324823</v>
      </c>
      <c r="G33" s="79">
        <f>'DNSP On Med 2019ABR'!F31</f>
        <v>4271.8509999999997</v>
      </c>
      <c r="H33" s="79">
        <f>'DNSP On Med 2019ABR'!G31</f>
        <v>5018.2780000000002</v>
      </c>
      <c r="I33" s="79">
        <f>'DNSP On Med 2019ABR'!H31</f>
        <v>777904</v>
      </c>
      <c r="J33" s="79">
        <f>'DNSP On Med 2019ABR'!I31</f>
        <v>10618.298714415118</v>
      </c>
      <c r="K33" s="79">
        <f>'DNSP On Med 2019ABR'!J31</f>
        <v>6605.0587350998949</v>
      </c>
      <c r="L33" s="80">
        <f>'DNSP On Med 2019ABR'!K31</f>
        <v>0.62204491630406333</v>
      </c>
      <c r="M33" s="9"/>
    </row>
    <row r="34" spans="1:13" x14ac:dyDescent="0.25">
      <c r="A34" s="71">
        <f>A33</f>
        <v>3002</v>
      </c>
      <c r="B34" s="4" t="str">
        <f>B33</f>
        <v>TORONTO HYDRO-ELECTRIC SYSTEM LIMITED</v>
      </c>
      <c r="C34" s="4">
        <v>2020</v>
      </c>
      <c r="D34" s="4">
        <v>3</v>
      </c>
      <c r="E34" s="72">
        <v>254882.85845999999</v>
      </c>
      <c r="F34" s="77">
        <f>'Opex Price Calcs'!P23</f>
        <v>1.4058700369485218</v>
      </c>
      <c r="G34" s="74">
        <f>'OEB-Yearbook'!E34</f>
        <v>4493.058</v>
      </c>
      <c r="H34" s="75">
        <f>MAX(G34,H33)</f>
        <v>5018.2780000000002</v>
      </c>
      <c r="I34" s="74">
        <f>'OEB-Yearbook'!F34</f>
        <v>779176</v>
      </c>
      <c r="J34" s="89">
        <f>Lines!S68</f>
        <v>10597</v>
      </c>
      <c r="K34" s="89">
        <f>Lines!T68</f>
        <v>6525</v>
      </c>
      <c r="L34" s="78">
        <f>K34/J34</f>
        <v>0.61574030385958289</v>
      </c>
    </row>
    <row r="35" spans="1:13" x14ac:dyDescent="0.25">
      <c r="A35" s="71">
        <f>A34</f>
        <v>3002</v>
      </c>
      <c r="B35" s="4" t="str">
        <f>B34</f>
        <v>TORONTO HYDRO-ELECTRIC SYSTEM LIMITED</v>
      </c>
      <c r="C35" s="4">
        <v>2021</v>
      </c>
      <c r="D35" s="4">
        <v>3</v>
      </c>
      <c r="E35" s="72">
        <v>260775.92118999999</v>
      </c>
      <c r="F35" s="77">
        <f>'Opex Price Calcs'!P24</f>
        <v>1.4584022182954006</v>
      </c>
      <c r="G35" s="89">
        <v>4385.5910000000003</v>
      </c>
      <c r="H35" s="75">
        <f>MAX(G35,H34)</f>
        <v>5018.2780000000002</v>
      </c>
      <c r="I35" s="74">
        <f>'OEB-Yearbook'!F35</f>
        <v>785667</v>
      </c>
      <c r="J35" s="89">
        <f>Lines!I68</f>
        <v>10625</v>
      </c>
      <c r="K35" s="89">
        <f>Lines!J68</f>
        <v>6568</v>
      </c>
      <c r="L35" s="78">
        <f>K35/J35</f>
        <v>0.61816470588235295</v>
      </c>
    </row>
    <row r="36" spans="1:13" x14ac:dyDescent="0.25">
      <c r="A36" s="71">
        <v>3003</v>
      </c>
      <c r="B36" s="4" t="s">
        <v>28</v>
      </c>
      <c r="C36" s="4">
        <v>2005</v>
      </c>
      <c r="D36" s="4">
        <v>3</v>
      </c>
      <c r="E36" s="79">
        <f>'DNSP On Med 2019ABR'!D32</f>
        <v>44920.078160000005</v>
      </c>
      <c r="F36" s="77">
        <f>'Opex Price Calcs'!P8</f>
        <v>1</v>
      </c>
      <c r="G36" s="79">
        <f>'DNSP On Med 2019ABR'!F32</f>
        <v>1802.105</v>
      </c>
      <c r="H36" s="79">
        <f>'DNSP On Med 2019ABR'!G32</f>
        <v>1802.105</v>
      </c>
      <c r="I36" s="79">
        <f>'DNSP On Med 2019ABR'!H32</f>
        <v>285600</v>
      </c>
      <c r="J36" s="79">
        <f>'DNSP On Med 2019ABR'!I32</f>
        <v>7342</v>
      </c>
      <c r="K36" s="79">
        <f>'DNSP On Med 2019ABR'!J32</f>
        <v>4736</v>
      </c>
      <c r="L36" s="80">
        <f>'DNSP On Med 2019ABR'!K32</f>
        <v>0.64505584309452468</v>
      </c>
    </row>
    <row r="37" spans="1:13" x14ac:dyDescent="0.25">
      <c r="A37" s="71">
        <v>3003</v>
      </c>
      <c r="B37" s="4" t="s">
        <v>28</v>
      </c>
      <c r="C37" s="4">
        <v>2006</v>
      </c>
      <c r="D37" s="4">
        <v>3</v>
      </c>
      <c r="E37" s="79">
        <f>'DNSP On Med 2019ABR'!D33</f>
        <v>42313.30384</v>
      </c>
      <c r="F37" s="77">
        <f>'Opex Price Calcs'!P9</f>
        <v>1.0181607380073696</v>
      </c>
      <c r="G37" s="79">
        <f>'DNSP On Med 2019ABR'!F33</f>
        <v>1901.048</v>
      </c>
      <c r="H37" s="79">
        <f>'DNSP On Med 2019ABR'!G33</f>
        <v>1901.048</v>
      </c>
      <c r="I37" s="79">
        <f>'DNSP On Med 2019ABR'!H33</f>
        <v>295994</v>
      </c>
      <c r="J37" s="79">
        <f>'DNSP On Med 2019ABR'!I33</f>
        <v>7465</v>
      </c>
      <c r="K37" s="79">
        <f>'DNSP On Med 2019ABR'!J33</f>
        <v>4943</v>
      </c>
      <c r="L37" s="80">
        <f>'DNSP On Med 2019ABR'!K33</f>
        <v>0.66215673141326192</v>
      </c>
    </row>
    <row r="38" spans="1:13" x14ac:dyDescent="0.25">
      <c r="A38" s="71">
        <v>3003</v>
      </c>
      <c r="B38" s="4" t="s">
        <v>28</v>
      </c>
      <c r="C38" s="4">
        <v>2007</v>
      </c>
      <c r="D38" s="4">
        <v>3</v>
      </c>
      <c r="E38" s="79">
        <f>'DNSP On Med 2019ABR'!D34</f>
        <v>45684.28069</v>
      </c>
      <c r="F38" s="77">
        <f>'Opex Price Calcs'!P10</f>
        <v>1.0531931014872313</v>
      </c>
      <c r="G38" s="79">
        <f>'DNSP On Med 2019ABR'!F34</f>
        <v>1827.7370000000001</v>
      </c>
      <c r="H38" s="79">
        <f>'DNSP On Med 2019ABR'!G34</f>
        <v>1901.048</v>
      </c>
      <c r="I38" s="79">
        <f>'DNSP On Med 2019ABR'!H34</f>
        <v>304755</v>
      </c>
      <c r="J38" s="79">
        <f>'DNSP On Med 2019ABR'!I34</f>
        <v>7645</v>
      </c>
      <c r="K38" s="79">
        <f>'DNSP On Med 2019ABR'!J34</f>
        <v>5087</v>
      </c>
      <c r="L38" s="80">
        <f>'DNSP On Med 2019ABR'!K34</f>
        <v>0.66540222367560498</v>
      </c>
    </row>
    <row r="39" spans="1:13" x14ac:dyDescent="0.25">
      <c r="A39" s="71">
        <v>3003</v>
      </c>
      <c r="B39" s="4" t="s">
        <v>28</v>
      </c>
      <c r="C39" s="4">
        <v>2008</v>
      </c>
      <c r="D39" s="4">
        <v>3</v>
      </c>
      <c r="E39" s="79">
        <f>'DNSP On Med 2019ABR'!D35</f>
        <v>52247.509760000001</v>
      </c>
      <c r="F39" s="77">
        <f>'Opex Price Calcs'!P11</f>
        <v>1.078564603993923</v>
      </c>
      <c r="G39" s="79">
        <f>'DNSP On Med 2019ABR'!F35</f>
        <v>1762.5129999999999</v>
      </c>
      <c r="H39" s="79">
        <f>'DNSP On Med 2019ABR'!G35</f>
        <v>1901.048</v>
      </c>
      <c r="I39" s="79">
        <f>'DNSP On Med 2019ABR'!H35</f>
        <v>314201</v>
      </c>
      <c r="J39" s="79">
        <f>'DNSP On Med 2019ABR'!I35</f>
        <v>7591</v>
      </c>
      <c r="K39" s="79">
        <f>'DNSP On Med 2019ABR'!J35</f>
        <v>4999</v>
      </c>
      <c r="L39" s="80">
        <f>'DNSP On Med 2019ABR'!K35</f>
        <v>0.65854301146094063</v>
      </c>
    </row>
    <row r="40" spans="1:13" x14ac:dyDescent="0.25">
      <c r="A40" s="71">
        <v>3003</v>
      </c>
      <c r="B40" s="4" t="s">
        <v>28</v>
      </c>
      <c r="C40" s="4">
        <v>2009</v>
      </c>
      <c r="D40" s="4">
        <v>3</v>
      </c>
      <c r="E40" s="79">
        <f>'DNSP On Med 2019ABR'!D36</f>
        <v>54413.951179999996</v>
      </c>
      <c r="F40" s="77">
        <f>'Opex Price Calcs'!P12</f>
        <v>1.0915070880241431</v>
      </c>
      <c r="G40" s="79">
        <f>'DNSP On Med 2019ABR'!F36</f>
        <v>1762.8340000000001</v>
      </c>
      <c r="H40" s="79">
        <f>'DNSP On Med 2019ABR'!G36</f>
        <v>1901.048</v>
      </c>
      <c r="I40" s="79">
        <f>'DNSP On Med 2019ABR'!H36</f>
        <v>317914</v>
      </c>
      <c r="J40" s="79">
        <f>'DNSP On Med 2019ABR'!I36</f>
        <v>7681</v>
      </c>
      <c r="K40" s="79">
        <f>'DNSP On Med 2019ABR'!J36</f>
        <v>4926</v>
      </c>
      <c r="L40" s="80">
        <f>'DNSP On Med 2019ABR'!K36</f>
        <v>0.64132274443431847</v>
      </c>
    </row>
    <row r="41" spans="1:13" x14ac:dyDescent="0.25">
      <c r="A41" s="71">
        <v>3003</v>
      </c>
      <c r="B41" s="4" t="s">
        <v>28</v>
      </c>
      <c r="C41" s="4">
        <v>2010</v>
      </c>
      <c r="D41" s="4">
        <v>3</v>
      </c>
      <c r="E41" s="79">
        <f>'DNSP On Med 2019ABR'!D37</f>
        <v>51331.97638273843</v>
      </c>
      <c r="F41" s="77">
        <f>'Opex Price Calcs'!P13</f>
        <v>1.1243125351578573</v>
      </c>
      <c r="G41" s="79">
        <f>'DNSP On Med 2019ABR'!F37</f>
        <v>1895.989</v>
      </c>
      <c r="H41" s="79">
        <f>'DNSP On Med 2019ABR'!G37</f>
        <v>1901.048</v>
      </c>
      <c r="I41" s="79">
        <f>'DNSP On Med 2019ABR'!H37</f>
        <v>325540</v>
      </c>
      <c r="J41" s="79">
        <f>'DNSP On Med 2019ABR'!I37</f>
        <v>7381</v>
      </c>
      <c r="K41" s="79">
        <f>'DNSP On Med 2019ABR'!J37</f>
        <v>4830</v>
      </c>
      <c r="L41" s="80">
        <f>'DNSP On Med 2019ABR'!K37</f>
        <v>0.65438287494919389</v>
      </c>
    </row>
    <row r="42" spans="1:13" x14ac:dyDescent="0.25">
      <c r="A42" s="71">
        <v>3003</v>
      </c>
      <c r="B42" s="4" t="s">
        <v>28</v>
      </c>
      <c r="C42" s="4">
        <v>2011</v>
      </c>
      <c r="D42" s="4">
        <v>3</v>
      </c>
      <c r="E42" s="79">
        <f>'DNSP On Med 2019ABR'!D38</f>
        <v>54881.976237251925</v>
      </c>
      <c r="F42" s="77">
        <f>'Opex Price Calcs'!P14</f>
        <v>1.1430978626415853</v>
      </c>
      <c r="G42" s="79">
        <f>'DNSP On Med 2019ABR'!F38</f>
        <v>1961.144</v>
      </c>
      <c r="H42" s="79">
        <f>'DNSP On Med 2019ABR'!G38</f>
        <v>1961.144</v>
      </c>
      <c r="I42" s="79">
        <f>'DNSP On Med 2019ABR'!H38</f>
        <v>332993</v>
      </c>
      <c r="J42" s="79">
        <f>'DNSP On Med 2019ABR'!I38</f>
        <v>7431</v>
      </c>
      <c r="K42" s="79">
        <f>'DNSP On Med 2019ABR'!J38</f>
        <v>4847</v>
      </c>
      <c r="L42" s="80">
        <f>'DNSP On Med 2019ABR'!K38</f>
        <v>0.65226752792356346</v>
      </c>
    </row>
    <row r="43" spans="1:13" x14ac:dyDescent="0.25">
      <c r="A43" s="71">
        <v>3003</v>
      </c>
      <c r="B43" s="4" t="s">
        <v>28</v>
      </c>
      <c r="C43" s="4">
        <v>2012</v>
      </c>
      <c r="D43" s="4">
        <v>3</v>
      </c>
      <c r="E43" s="79">
        <f>'DNSP On Med 2019ABR'!D39</f>
        <v>72205.853489759102</v>
      </c>
      <c r="F43" s="77">
        <f>'Opex Price Calcs'!P15</f>
        <v>1.1601447797801889</v>
      </c>
      <c r="G43" s="79">
        <f>'DNSP On Med 2019ABR'!F39</f>
        <v>1940.7929999999999</v>
      </c>
      <c r="H43" s="79">
        <f>'DNSP On Med 2019ABR'!G39</f>
        <v>1961.144</v>
      </c>
      <c r="I43" s="79">
        <f>'DNSP On Med 2019ABR'!H39</f>
        <v>340343</v>
      </c>
      <c r="J43" s="79">
        <f>'DNSP On Med 2019ABR'!I39</f>
        <v>7466</v>
      </c>
      <c r="K43" s="79">
        <f>'DNSP On Med 2019ABR'!J39</f>
        <v>4944</v>
      </c>
      <c r="L43" s="80">
        <f>'DNSP On Med 2019ABR'!K39</f>
        <v>0.66220198231984995</v>
      </c>
    </row>
    <row r="44" spans="1:13" x14ac:dyDescent="0.25">
      <c r="A44" s="71">
        <v>3003</v>
      </c>
      <c r="B44" s="4" t="s">
        <v>28</v>
      </c>
      <c r="C44" s="4">
        <v>2013</v>
      </c>
      <c r="D44" s="4">
        <v>3</v>
      </c>
      <c r="E44" s="79">
        <f>'DNSP On Med 2019ABR'!D40</f>
        <v>77277.916590000008</v>
      </c>
      <c r="F44" s="77">
        <f>'Opex Price Calcs'!P16</f>
        <v>1.1787456307534185</v>
      </c>
      <c r="G44" s="79">
        <f>'DNSP On Med 2019ABR'!F40</f>
        <v>1971.7650000000001</v>
      </c>
      <c r="H44" s="79">
        <f>'DNSP On Med 2019ABR'!G40</f>
        <v>1971.7650000000001</v>
      </c>
      <c r="I44" s="79">
        <f>'DNSP On Med 2019ABR'!H40</f>
        <v>346618</v>
      </c>
      <c r="J44" s="79">
        <f>'DNSP On Med 2019ABR'!I40</f>
        <v>7569</v>
      </c>
      <c r="K44" s="79">
        <f>'DNSP On Med 2019ABR'!J40</f>
        <v>5034</v>
      </c>
      <c r="L44" s="80">
        <f>'DNSP On Med 2019ABR'!K40</f>
        <v>0.66508125247720962</v>
      </c>
    </row>
    <row r="45" spans="1:13" x14ac:dyDescent="0.25">
      <c r="A45" s="71">
        <v>3003</v>
      </c>
      <c r="B45" s="4" t="s">
        <v>28</v>
      </c>
      <c r="C45" s="4">
        <v>2014</v>
      </c>
      <c r="D45" s="4">
        <v>3</v>
      </c>
      <c r="E45" s="79">
        <f>'DNSP On Med 2019ABR'!D41</f>
        <v>81488.866999999998</v>
      </c>
      <c r="F45" s="77">
        <f>'Opex Price Calcs'!P17</f>
        <v>1.2033004656242552</v>
      </c>
      <c r="G45" s="79">
        <f>'DNSP On Med 2019ABR'!F41</f>
        <v>1677.375</v>
      </c>
      <c r="H45" s="79">
        <f>'DNSP On Med 2019ABR'!G41</f>
        <v>1971.7650000000001</v>
      </c>
      <c r="I45" s="79">
        <f>'DNSP On Med 2019ABR'!H41</f>
        <v>353284</v>
      </c>
      <c r="J45" s="79">
        <f>'DNSP On Med 2019ABR'!I41</f>
        <v>7601</v>
      </c>
      <c r="K45" s="79">
        <f>'DNSP On Med 2019ABR'!J41</f>
        <v>5070</v>
      </c>
      <c r="L45" s="80">
        <f>'DNSP On Med 2019ABR'!K41</f>
        <v>0.66701749769767138</v>
      </c>
    </row>
    <row r="46" spans="1:13" x14ac:dyDescent="0.25">
      <c r="A46" s="71">
        <v>3003</v>
      </c>
      <c r="B46" s="4" t="s">
        <v>28</v>
      </c>
      <c r="C46" s="4">
        <v>2015</v>
      </c>
      <c r="D46" s="4">
        <v>3</v>
      </c>
      <c r="E46" s="79">
        <f>'DNSP On Med 2019ABR'!D42</f>
        <v>87218.39</v>
      </c>
      <c r="F46" s="77">
        <f>'Opex Price Calcs'!P18</f>
        <v>1.2317327248241474</v>
      </c>
      <c r="G46" s="79">
        <f>'DNSP On Med 2019ABR'!F42</f>
        <v>1781.4839999999999</v>
      </c>
      <c r="H46" s="79">
        <f>'DNSP On Med 2019ABR'!G42</f>
        <v>1971.7650000000001</v>
      </c>
      <c r="I46" s="79">
        <f>'DNSP On Med 2019ABR'!H42</f>
        <v>358772</v>
      </c>
      <c r="J46" s="79">
        <f>'DNSP On Med 2019ABR'!I42</f>
        <v>7662</v>
      </c>
      <c r="K46" s="79">
        <f>'DNSP On Med 2019ABR'!J42</f>
        <v>5157</v>
      </c>
      <c r="L46" s="80">
        <f>'DNSP On Med 2019ABR'!K42</f>
        <v>0.67306186374314803</v>
      </c>
    </row>
    <row r="47" spans="1:13" x14ac:dyDescent="0.25">
      <c r="A47" s="71">
        <v>3003</v>
      </c>
      <c r="B47" s="4" t="s">
        <v>28</v>
      </c>
      <c r="C47" s="4">
        <v>2016</v>
      </c>
      <c r="D47" s="4">
        <v>3</v>
      </c>
      <c r="E47" s="79">
        <f>'DNSP On Med 2019ABR'!D43</f>
        <v>86719.085359999997</v>
      </c>
      <c r="F47" s="77">
        <f>'Opex Price Calcs'!P19</f>
        <v>1.2460953688434946</v>
      </c>
      <c r="G47" s="79">
        <f>'DNSP On Med 2019ABR'!F43</f>
        <v>1874.8330000000001</v>
      </c>
      <c r="H47" s="79">
        <f>'DNSP On Med 2019ABR'!G43</f>
        <v>1971.7650000000001</v>
      </c>
      <c r="I47" s="79">
        <f>'DNSP On Med 2019ABR'!H43</f>
        <v>364505</v>
      </c>
      <c r="J47" s="79">
        <f>'DNSP On Med 2019ABR'!I43</f>
        <v>7744</v>
      </c>
      <c r="K47" s="79">
        <f>'DNSP On Med 2019ABR'!J43</f>
        <v>5240</v>
      </c>
      <c r="L47" s="80">
        <f>'DNSP On Med 2019ABR'!K43</f>
        <v>0.67665289256198347</v>
      </c>
    </row>
    <row r="48" spans="1:13" x14ac:dyDescent="0.25">
      <c r="A48" s="71">
        <v>3004</v>
      </c>
      <c r="B48" s="4" t="s">
        <v>17</v>
      </c>
      <c r="C48" s="4">
        <v>2005</v>
      </c>
      <c r="D48" s="4">
        <v>3</v>
      </c>
      <c r="E48" s="79">
        <f>'DNSP On Med 2019ABR'!D44</f>
        <v>32817.707990000003</v>
      </c>
      <c r="F48" s="77">
        <f>'Opex Price Calcs'!P8</f>
        <v>1</v>
      </c>
      <c r="G48" s="79">
        <f>'DNSP On Med 2019ABR'!F44</f>
        <v>1464.855</v>
      </c>
      <c r="H48" s="79">
        <f>'DNSP On Med 2019ABR'!G44</f>
        <v>1464.855</v>
      </c>
      <c r="I48" s="79">
        <f>'DNSP On Med 2019ABR'!H44</f>
        <v>278581</v>
      </c>
      <c r="J48" s="79">
        <f>'DNSP On Med 2019ABR'!I44</f>
        <v>5242</v>
      </c>
      <c r="K48" s="79">
        <f>'DNSP On Med 2019ABR'!J44</f>
        <v>1924.0000000000002</v>
      </c>
      <c r="L48" s="80">
        <f>'DNSP On Med 2019ABR'!K44</f>
        <v>0.36703548264021368</v>
      </c>
    </row>
    <row r="49" spans="1:12" x14ac:dyDescent="0.25">
      <c r="A49" s="71">
        <v>3004</v>
      </c>
      <c r="B49" s="4" t="s">
        <v>17</v>
      </c>
      <c r="C49" s="4">
        <v>2006</v>
      </c>
      <c r="D49" s="4">
        <v>3</v>
      </c>
      <c r="E49" s="79">
        <f>'DNSP On Med 2019ABR'!D45</f>
        <v>39694.751361499984</v>
      </c>
      <c r="F49" s="77">
        <f>'Opex Price Calcs'!P9</f>
        <v>1.0181607380073696</v>
      </c>
      <c r="G49" s="79">
        <f>'DNSP On Med 2019ABR'!F45</f>
        <v>1495.3030000000001</v>
      </c>
      <c r="H49" s="79">
        <f>'DNSP On Med 2019ABR'!G45</f>
        <v>1495.3030000000001</v>
      </c>
      <c r="I49" s="79">
        <f>'DNSP On Med 2019ABR'!H45</f>
        <v>282393</v>
      </c>
      <c r="J49" s="79">
        <f>'DNSP On Med 2019ABR'!I45</f>
        <v>5451</v>
      </c>
      <c r="K49" s="79">
        <f>'DNSP On Med 2019ABR'!J45</f>
        <v>2001</v>
      </c>
      <c r="L49" s="80">
        <f>'DNSP On Med 2019ABR'!K45</f>
        <v>0.36708860759493672</v>
      </c>
    </row>
    <row r="50" spans="1:12" x14ac:dyDescent="0.25">
      <c r="A50" s="71">
        <v>3004</v>
      </c>
      <c r="B50" s="4" t="s">
        <v>17</v>
      </c>
      <c r="C50" s="4">
        <v>2007</v>
      </c>
      <c r="D50" s="4">
        <v>3</v>
      </c>
      <c r="E50" s="79">
        <f>'DNSP On Med 2019ABR'!D46</f>
        <v>40599.346184500006</v>
      </c>
      <c r="F50" s="77">
        <f>'Opex Price Calcs'!P10</f>
        <v>1.0531931014872313</v>
      </c>
      <c r="G50" s="79">
        <f>'DNSP On Med 2019ABR'!F46</f>
        <v>1425.095</v>
      </c>
      <c r="H50" s="79">
        <f>'DNSP On Med 2019ABR'!G46</f>
        <v>1495.3030000000001</v>
      </c>
      <c r="I50" s="79">
        <f>'DNSP On Med 2019ABR'!H46</f>
        <v>287006</v>
      </c>
      <c r="J50" s="79">
        <f>'DNSP On Med 2019ABR'!I46</f>
        <v>5739</v>
      </c>
      <c r="K50" s="79">
        <f>'DNSP On Med 2019ABR'!J46</f>
        <v>2841</v>
      </c>
      <c r="L50" s="80">
        <f>'DNSP On Med 2019ABR'!K46</f>
        <v>0.49503397804495558</v>
      </c>
    </row>
    <row r="51" spans="1:12" x14ac:dyDescent="0.25">
      <c r="A51" s="71">
        <v>3004</v>
      </c>
      <c r="B51" s="4" t="s">
        <v>17</v>
      </c>
      <c r="C51" s="4">
        <v>2008</v>
      </c>
      <c r="D51" s="4">
        <v>3</v>
      </c>
      <c r="E51" s="79">
        <f>'DNSP On Med 2019ABR'!D47</f>
        <v>50450.13886050001</v>
      </c>
      <c r="F51" s="77">
        <f>'Opex Price Calcs'!P11</f>
        <v>1.078564603993923</v>
      </c>
      <c r="G51" s="79">
        <f>'DNSP On Med 2019ABR'!F47</f>
        <v>1355.421</v>
      </c>
      <c r="H51" s="79">
        <f>'DNSP On Med 2019ABR'!G47</f>
        <v>1495.3030000000001</v>
      </c>
      <c r="I51" s="79">
        <f>'DNSP On Med 2019ABR'!H47</f>
        <v>291639</v>
      </c>
      <c r="J51" s="79">
        <f>'DNSP On Med 2019ABR'!I47</f>
        <v>5353</v>
      </c>
      <c r="K51" s="79">
        <f>'DNSP On Med 2019ABR'!J47</f>
        <v>2623</v>
      </c>
      <c r="L51" s="80">
        <f>'DNSP On Med 2019ABR'!K47</f>
        <v>0.4900056043340183</v>
      </c>
    </row>
    <row r="52" spans="1:12" x14ac:dyDescent="0.25">
      <c r="A52" s="71">
        <v>3004</v>
      </c>
      <c r="B52" s="4" t="s">
        <v>17</v>
      </c>
      <c r="C52" s="4">
        <v>2009</v>
      </c>
      <c r="D52" s="4">
        <v>3</v>
      </c>
      <c r="E52" s="79">
        <f>'DNSP On Med 2019ABR'!D48</f>
        <v>50099.746523999995</v>
      </c>
      <c r="F52" s="77">
        <f>'Opex Price Calcs'!P12</f>
        <v>1.0915070880241431</v>
      </c>
      <c r="G52" s="79">
        <f>'DNSP On Med 2019ABR'!F48</f>
        <v>1363.575</v>
      </c>
      <c r="H52" s="79">
        <f>'DNSP On Med 2019ABR'!G48</f>
        <v>1495.3030000000001</v>
      </c>
      <c r="I52" s="79">
        <f>'DNSP On Med 2019ABR'!H48</f>
        <v>296007</v>
      </c>
      <c r="J52" s="79">
        <f>'DNSP On Med 2019ABR'!I48</f>
        <v>5387</v>
      </c>
      <c r="K52" s="79">
        <f>'DNSP On Med 2019ABR'!J48</f>
        <v>2677</v>
      </c>
      <c r="L52" s="80">
        <f>'DNSP On Med 2019ABR'!K48</f>
        <v>0.49693707072582144</v>
      </c>
    </row>
    <row r="53" spans="1:12" x14ac:dyDescent="0.25">
      <c r="A53" s="71">
        <v>3004</v>
      </c>
      <c r="B53" s="4" t="s">
        <v>17</v>
      </c>
      <c r="C53" s="4">
        <v>2010</v>
      </c>
      <c r="D53" s="4">
        <v>3</v>
      </c>
      <c r="E53" s="79">
        <f>'DNSP On Med 2019ABR'!D49</f>
        <v>52519.053272500001</v>
      </c>
      <c r="F53" s="77">
        <f>'Opex Price Calcs'!P13</f>
        <v>1.1243125351578573</v>
      </c>
      <c r="G53" s="79">
        <f>'DNSP On Med 2019ABR'!F49</f>
        <v>1518.1679999999999</v>
      </c>
      <c r="H53" s="79">
        <f>'DNSP On Med 2019ABR'!G49</f>
        <v>1518.1679999999999</v>
      </c>
      <c r="I53" s="79">
        <f>'DNSP On Med 2019ABR'!H49</f>
        <v>300664</v>
      </c>
      <c r="J53" s="79">
        <f>'DNSP On Med 2019ABR'!I49</f>
        <v>5414</v>
      </c>
      <c r="K53" s="79">
        <f>'DNSP On Med 2019ABR'!J49</f>
        <v>2721.0000000000005</v>
      </c>
      <c r="L53" s="80">
        <f>'DNSP On Med 2019ABR'!K49</f>
        <v>0.50258588843738461</v>
      </c>
    </row>
    <row r="54" spans="1:12" x14ac:dyDescent="0.25">
      <c r="A54" s="71">
        <v>3004</v>
      </c>
      <c r="B54" s="4" t="s">
        <v>17</v>
      </c>
      <c r="C54" s="4">
        <v>2011</v>
      </c>
      <c r="D54" s="4">
        <v>3</v>
      </c>
      <c r="E54" s="79">
        <f>'DNSP On Med 2019ABR'!D50</f>
        <v>53053.012890099992</v>
      </c>
      <c r="F54" s="77">
        <f>'Opex Price Calcs'!P14</f>
        <v>1.1430978626415853</v>
      </c>
      <c r="G54" s="79">
        <f>'DNSP On Med 2019ABR'!F50</f>
        <v>1501.701</v>
      </c>
      <c r="H54" s="79">
        <f>'DNSP On Med 2019ABR'!G50</f>
        <v>1518.1679999999999</v>
      </c>
      <c r="I54" s="79">
        <f>'DNSP On Med 2019ABR'!H50</f>
        <v>305266</v>
      </c>
      <c r="J54" s="79">
        <f>'DNSP On Med 2019ABR'!I50</f>
        <v>5606</v>
      </c>
      <c r="K54" s="79">
        <f>'DNSP On Med 2019ABR'!J50</f>
        <v>2690</v>
      </c>
      <c r="L54" s="80">
        <f>'DNSP On Med 2019ABR'!K50</f>
        <v>0.47984302533000356</v>
      </c>
    </row>
    <row r="55" spans="1:12" x14ac:dyDescent="0.25">
      <c r="A55" s="71">
        <v>3004</v>
      </c>
      <c r="B55" s="4" t="s">
        <v>17</v>
      </c>
      <c r="C55" s="4">
        <v>2012</v>
      </c>
      <c r="D55" s="4">
        <v>3</v>
      </c>
      <c r="E55" s="79">
        <f>'DNSP On Med 2019ABR'!D51</f>
        <v>69443.905366499996</v>
      </c>
      <c r="F55" s="77">
        <f>'Opex Price Calcs'!P15</f>
        <v>1.1601447797801889</v>
      </c>
      <c r="G55" s="79">
        <f>'DNSP On Med 2019ABR'!F51</f>
        <v>1458.4970000000001</v>
      </c>
      <c r="H55" s="79">
        <f>'DNSP On Med 2019ABR'!G51</f>
        <v>1518.1679999999999</v>
      </c>
      <c r="I55" s="79">
        <f>'DNSP On Med 2019ABR'!H51</f>
        <v>309534</v>
      </c>
      <c r="J55" s="79">
        <f>'DNSP On Med 2019ABR'!I51</f>
        <v>5658</v>
      </c>
      <c r="K55" s="79">
        <f>'DNSP On Med 2019ABR'!J51</f>
        <v>2735</v>
      </c>
      <c r="L55" s="80">
        <f>'DNSP On Med 2019ABR'!K51</f>
        <v>0.48338635560268645</v>
      </c>
    </row>
    <row r="56" spans="1:12" x14ac:dyDescent="0.25">
      <c r="A56" s="71">
        <v>3004</v>
      </c>
      <c r="B56" s="4" t="s">
        <v>17</v>
      </c>
      <c r="C56" s="4">
        <v>2013</v>
      </c>
      <c r="D56" s="4">
        <v>3</v>
      </c>
      <c r="E56" s="79">
        <f>'DNSP On Med 2019ABR'!D52</f>
        <v>70831.893209000002</v>
      </c>
      <c r="F56" s="77">
        <f>'Opex Price Calcs'!P16</f>
        <v>1.1787456307534185</v>
      </c>
      <c r="G56" s="79">
        <f>'DNSP On Med 2019ABR'!F52</f>
        <v>1430.3030000000001</v>
      </c>
      <c r="H56" s="79">
        <f>'DNSP On Med 2019ABR'!G52</f>
        <v>1518.1679999999999</v>
      </c>
      <c r="I56" s="79">
        <f>'DNSP On Med 2019ABR'!H52</f>
        <v>314722</v>
      </c>
      <c r="J56" s="79">
        <f>'DNSP On Med 2019ABR'!I52</f>
        <v>5484</v>
      </c>
      <c r="K56" s="79">
        <f>'DNSP On Med 2019ABR'!J52</f>
        <v>2781</v>
      </c>
      <c r="L56" s="80">
        <f>'DNSP On Med 2019ABR'!K52</f>
        <v>0.50711159737417943</v>
      </c>
    </row>
    <row r="57" spans="1:12" x14ac:dyDescent="0.25">
      <c r="A57" s="71">
        <v>3004</v>
      </c>
      <c r="B57" s="4" t="s">
        <v>17</v>
      </c>
      <c r="C57" s="4">
        <v>2014</v>
      </c>
      <c r="D57" s="4">
        <v>3</v>
      </c>
      <c r="E57" s="79">
        <f>'DNSP On Med 2019ABR'!D53</f>
        <v>75953.201000000001</v>
      </c>
      <c r="F57" s="77">
        <f>'Opex Price Calcs'!P17</f>
        <v>1.2033004656242552</v>
      </c>
      <c r="G57" s="79">
        <f>'DNSP On Med 2019ABR'!F53</f>
        <v>1307.6510000000001</v>
      </c>
      <c r="H57" s="79">
        <f>'DNSP On Med 2019ABR'!G53</f>
        <v>1518.1679999999999</v>
      </c>
      <c r="I57" s="79">
        <f>'DNSP On Med 2019ABR'!H53</f>
        <v>319536</v>
      </c>
      <c r="J57" s="79">
        <f>'DNSP On Med 2019ABR'!I53</f>
        <v>5506</v>
      </c>
      <c r="K57" s="79">
        <f>'DNSP On Med 2019ABR'!J53</f>
        <v>2802</v>
      </c>
      <c r="L57" s="80">
        <f>'DNSP On Med 2019ABR'!K53</f>
        <v>0.50889938249182709</v>
      </c>
    </row>
    <row r="58" spans="1:12" x14ac:dyDescent="0.25">
      <c r="A58" s="71">
        <v>3004</v>
      </c>
      <c r="B58" s="4" t="s">
        <v>17</v>
      </c>
      <c r="C58" s="4">
        <v>2015</v>
      </c>
      <c r="D58" s="4">
        <v>3</v>
      </c>
      <c r="E58" s="79">
        <f>'DNSP On Med 2019ABR'!D54</f>
        <v>76651.195999999996</v>
      </c>
      <c r="F58" s="77">
        <f>'Opex Price Calcs'!P18</f>
        <v>1.2317327248241474</v>
      </c>
      <c r="G58" s="79">
        <f>'DNSP On Med 2019ABR'!F54</f>
        <v>1374.915</v>
      </c>
      <c r="H58" s="79">
        <f>'DNSP On Med 2019ABR'!G54</f>
        <v>1518.1679999999999</v>
      </c>
      <c r="I58" s="79">
        <f>'DNSP On Med 2019ABR'!H54</f>
        <v>323919</v>
      </c>
      <c r="J58" s="79">
        <f>'DNSP On Med 2019ABR'!I54</f>
        <v>5572</v>
      </c>
      <c r="K58" s="79">
        <f>'DNSP On Med 2019ABR'!J54</f>
        <v>2849</v>
      </c>
      <c r="L58" s="80">
        <f>'DNSP On Med 2019ABR'!K54</f>
        <v>0.5113065326633166</v>
      </c>
    </row>
    <row r="59" spans="1:12" x14ac:dyDescent="0.25">
      <c r="A59" s="71">
        <v>3004</v>
      </c>
      <c r="B59" s="4" t="s">
        <v>17</v>
      </c>
      <c r="C59" s="4">
        <v>2016</v>
      </c>
      <c r="D59" s="4">
        <v>3</v>
      </c>
      <c r="E59" s="79">
        <f>'DNSP On Med 2019ABR'!D55</f>
        <v>77473.478329000005</v>
      </c>
      <c r="F59" s="77">
        <f>'Opex Price Calcs'!P19</f>
        <v>1.2460953688434946</v>
      </c>
      <c r="G59" s="79">
        <f>'DNSP On Med 2019ABR'!F55</f>
        <v>1391.443</v>
      </c>
      <c r="H59" s="79">
        <f>'DNSP On Med 2019ABR'!G55</f>
        <v>1518.1679999999999</v>
      </c>
      <c r="I59" s="79">
        <f>'DNSP On Med 2019ABR'!H55</f>
        <v>327880</v>
      </c>
      <c r="J59" s="79">
        <f>'DNSP On Med 2019ABR'!I55</f>
        <v>5608</v>
      </c>
      <c r="K59" s="79">
        <f>'DNSP On Med 2019ABR'!J55</f>
        <v>2887</v>
      </c>
      <c r="L59" s="80">
        <f>'DNSP On Med 2019ABR'!K55</f>
        <v>0.51480028530670474</v>
      </c>
    </row>
    <row r="60" spans="1:12" x14ac:dyDescent="0.25">
      <c r="A60" s="71">
        <v>3004</v>
      </c>
      <c r="B60" s="4" t="s">
        <v>17</v>
      </c>
      <c r="C60" s="4">
        <v>2017</v>
      </c>
      <c r="D60" s="4">
        <v>3</v>
      </c>
      <c r="E60" s="79">
        <f>'DNSP On Med 2019ABR'!D56</f>
        <v>76585.426719499985</v>
      </c>
      <c r="F60" s="77">
        <f>'Opex Price Calcs'!P20</f>
        <v>1.2681003312092725</v>
      </c>
      <c r="G60" s="79">
        <f>'DNSP On Med 2019ABR'!F56</f>
        <v>1360.318</v>
      </c>
      <c r="H60" s="79">
        <f>'DNSP On Med 2019ABR'!G56</f>
        <v>1518.1679999999999</v>
      </c>
      <c r="I60" s="79">
        <f>'DNSP On Med 2019ABR'!H56</f>
        <v>331777</v>
      </c>
      <c r="J60" s="79">
        <f>'DNSP On Med 2019ABR'!I56</f>
        <v>5712</v>
      </c>
      <c r="K60" s="79">
        <f>'DNSP On Med 2019ABR'!J56</f>
        <v>2980</v>
      </c>
      <c r="L60" s="80">
        <f>'DNSP On Med 2019ABR'!K56</f>
        <v>0.52170868347338939</v>
      </c>
    </row>
    <row r="61" spans="1:12" x14ac:dyDescent="0.25">
      <c r="A61" s="71">
        <v>3004</v>
      </c>
      <c r="B61" s="4" t="s">
        <v>17</v>
      </c>
      <c r="C61" s="4">
        <v>2018</v>
      </c>
      <c r="D61" s="4">
        <v>3</v>
      </c>
      <c r="E61" s="79">
        <f>'DNSP On Med 2019ABR'!D57</f>
        <v>81806.254579</v>
      </c>
      <c r="F61" s="77">
        <f>'Opex Price Calcs'!P21</f>
        <v>1.2997613887589472</v>
      </c>
      <c r="G61" s="79">
        <f>'DNSP On Med 2019ABR'!F57</f>
        <v>1441.3689999999999</v>
      </c>
      <c r="H61" s="79">
        <f>'DNSP On Med 2019ABR'!G57</f>
        <v>1518.1679999999999</v>
      </c>
      <c r="I61" s="79">
        <f>'DNSP On Med 2019ABR'!H57</f>
        <v>335320</v>
      </c>
      <c r="J61" s="79">
        <f>'DNSP On Med 2019ABR'!I57</f>
        <v>5767</v>
      </c>
      <c r="K61" s="79">
        <f>'DNSP On Med 2019ABR'!J57</f>
        <v>3022</v>
      </c>
      <c r="L61" s="80">
        <f>'DNSP On Med 2019ABR'!K57</f>
        <v>0.52401595283509628</v>
      </c>
    </row>
    <row r="62" spans="1:12" x14ac:dyDescent="0.25">
      <c r="A62" s="71">
        <v>3004</v>
      </c>
      <c r="B62" s="4" t="s">
        <v>17</v>
      </c>
      <c r="C62" s="4">
        <v>2019</v>
      </c>
      <c r="D62" s="4">
        <v>3</v>
      </c>
      <c r="E62" s="79">
        <f>'DNSP On Med 2019ABR'!D58</f>
        <v>78332.370787500011</v>
      </c>
      <c r="F62" s="77">
        <f>'Opex Price Calcs'!P22</f>
        <v>1.3315179820324823</v>
      </c>
      <c r="G62" s="79">
        <f>'DNSP On Med 2019ABR'!F58</f>
        <v>1348.2149999999999</v>
      </c>
      <c r="H62" s="79">
        <f>'DNSP On Med 2019ABR'!G58</f>
        <v>1518.1679999999999</v>
      </c>
      <c r="I62" s="79">
        <f>'DNSP On Med 2019ABR'!H58</f>
        <v>339771</v>
      </c>
      <c r="J62" s="79">
        <f>'DNSP On Med 2019ABR'!I58</f>
        <v>5836</v>
      </c>
      <c r="K62" s="79">
        <f>'DNSP On Med 2019ABR'!J58</f>
        <v>3094</v>
      </c>
      <c r="L62" s="80">
        <f>'DNSP On Med 2019ABR'!K58</f>
        <v>0.53015764222069905</v>
      </c>
    </row>
    <row r="63" spans="1:12" x14ac:dyDescent="0.25">
      <c r="A63" s="71">
        <v>3004</v>
      </c>
      <c r="B63" s="4" t="s">
        <v>17</v>
      </c>
      <c r="C63" s="4">
        <v>2020</v>
      </c>
      <c r="D63" s="4">
        <v>3</v>
      </c>
      <c r="E63" s="72">
        <v>80181.186020499998</v>
      </c>
      <c r="F63" s="77">
        <f>'Opex Price Calcs'!P23</f>
        <v>1.4058700369485218</v>
      </c>
      <c r="G63" s="81">
        <f>'OEB-Yearbook'!E63</f>
        <v>1437.8240000000001</v>
      </c>
      <c r="H63" s="75">
        <f>MAX(G63,H62)</f>
        <v>1518.1679999999999</v>
      </c>
      <c r="I63" s="81">
        <f>'OEB-Yearbook'!F63</f>
        <v>346347</v>
      </c>
      <c r="J63" s="81">
        <f>'OEB-Yearbook'!G63</f>
        <v>5913</v>
      </c>
      <c r="K63" s="81">
        <f>'OEB-Yearbook'!H63</f>
        <v>3167</v>
      </c>
      <c r="L63" s="76">
        <f>K63/J63</f>
        <v>0.5355995264671064</v>
      </c>
    </row>
    <row r="64" spans="1:12" x14ac:dyDescent="0.25">
      <c r="A64" s="71">
        <v>3004</v>
      </c>
      <c r="B64" s="4" t="s">
        <v>17</v>
      </c>
      <c r="C64" s="4">
        <v>2021</v>
      </c>
      <c r="D64" s="4">
        <v>3</v>
      </c>
      <c r="E64" s="72">
        <v>81235.639947500007</v>
      </c>
      <c r="F64" s="77">
        <f>'Opex Price Calcs'!P24</f>
        <v>1.4584022182954006</v>
      </c>
      <c r="G64" s="89">
        <v>1358.319</v>
      </c>
      <c r="H64" s="75">
        <f>MAX(G64,H63)</f>
        <v>1518.1679999999999</v>
      </c>
      <c r="I64" s="81">
        <f>'OEB-Yearbook'!F64</f>
        <v>353315</v>
      </c>
      <c r="J64" s="89">
        <f>Lines!I37</f>
        <v>6000</v>
      </c>
      <c r="K64" s="89">
        <f>Lines!J37</f>
        <v>3234</v>
      </c>
      <c r="L64" s="76">
        <f>K64/J64</f>
        <v>0.53900000000000003</v>
      </c>
    </row>
    <row r="65" spans="1:12" x14ac:dyDescent="0.25">
      <c r="A65" s="71">
        <v>3005</v>
      </c>
      <c r="B65" s="4" t="s">
        <v>14</v>
      </c>
      <c r="C65" s="4">
        <v>2005</v>
      </c>
      <c r="D65" s="4">
        <v>3</v>
      </c>
      <c r="E65" s="79">
        <f>'DNSP On Med 2019ABR'!D59</f>
        <v>36678.344129999998</v>
      </c>
      <c r="F65" s="77">
        <f>'Opex Price Calcs'!P8</f>
        <v>1</v>
      </c>
      <c r="G65" s="79">
        <f>'DNSP On Med 2019ABR'!F59</f>
        <v>1231.75389</v>
      </c>
      <c r="H65" s="79">
        <f>'DNSP On Med 2019ABR'!G59</f>
        <v>1231.75389</v>
      </c>
      <c r="I65" s="79">
        <f>'DNSP On Med 2019ABR'!H59</f>
        <v>230327</v>
      </c>
      <c r="J65" s="79">
        <f>'DNSP On Med 2019ABR'!I59</f>
        <v>3273</v>
      </c>
      <c r="K65" s="79">
        <f>'DNSP On Med 2019ABR'!J59</f>
        <v>1670</v>
      </c>
      <c r="L65" s="80">
        <f>'DNSP On Med 2019ABR'!K59</f>
        <v>0.51023525817293003</v>
      </c>
    </row>
    <row r="66" spans="1:12" x14ac:dyDescent="0.25">
      <c r="A66" s="71">
        <v>3005</v>
      </c>
      <c r="B66" s="4" t="s">
        <v>14</v>
      </c>
      <c r="C66" s="4">
        <v>2006</v>
      </c>
      <c r="D66" s="4">
        <v>3</v>
      </c>
      <c r="E66" s="79">
        <f>'DNSP On Med 2019ABR'!D60</f>
        <v>31742.901739999998</v>
      </c>
      <c r="F66" s="77">
        <f>'Opex Price Calcs'!P9</f>
        <v>1.0181607380073696</v>
      </c>
      <c r="G66" s="79">
        <f>'DNSP On Med 2019ABR'!F60</f>
        <v>1125.9469999999999</v>
      </c>
      <c r="H66" s="79">
        <f>'DNSP On Med 2019ABR'!G60</f>
        <v>1231.75389</v>
      </c>
      <c r="I66" s="79">
        <f>'DNSP On Med 2019ABR'!H60</f>
        <v>231499</v>
      </c>
      <c r="J66" s="79">
        <f>'DNSP On Med 2019ABR'!I60</f>
        <v>3265</v>
      </c>
      <c r="K66" s="79">
        <f>'DNSP On Med 2019ABR'!J60</f>
        <v>1740</v>
      </c>
      <c r="L66" s="80">
        <f>'DNSP On Med 2019ABR'!K60</f>
        <v>0.53292496171516079</v>
      </c>
    </row>
    <row r="67" spans="1:12" x14ac:dyDescent="0.25">
      <c r="A67" s="71">
        <v>3005</v>
      </c>
      <c r="B67" s="4" t="s">
        <v>14</v>
      </c>
      <c r="C67" s="4">
        <v>2007</v>
      </c>
      <c r="D67" s="4">
        <v>3</v>
      </c>
      <c r="E67" s="79">
        <f>'DNSP On Med 2019ABR'!D61</f>
        <v>35706.360049999996</v>
      </c>
      <c r="F67" s="77">
        <f>'Opex Price Calcs'!P10</f>
        <v>1.0531931014872313</v>
      </c>
      <c r="G67" s="79">
        <f>'DNSP On Med 2019ABR'!F61</f>
        <v>1161.8910000000001</v>
      </c>
      <c r="H67" s="79">
        <f>'DNSP On Med 2019ABR'!G61</f>
        <v>1231.75389</v>
      </c>
      <c r="I67" s="79">
        <f>'DNSP On Med 2019ABR'!H61</f>
        <v>232493</v>
      </c>
      <c r="J67" s="79">
        <f>'DNSP On Med 2019ABR'!I61</f>
        <v>3343</v>
      </c>
      <c r="K67" s="79">
        <f>'DNSP On Med 2019ABR'!J61</f>
        <v>1839</v>
      </c>
      <c r="L67" s="80">
        <f>'DNSP On Med 2019ABR'!K61</f>
        <v>0.55010469638049653</v>
      </c>
    </row>
    <row r="68" spans="1:12" x14ac:dyDescent="0.25">
      <c r="A68" s="71">
        <v>3005</v>
      </c>
      <c r="B68" s="4" t="s">
        <v>14</v>
      </c>
      <c r="C68" s="4">
        <v>2008</v>
      </c>
      <c r="D68" s="4">
        <v>3</v>
      </c>
      <c r="E68" s="79">
        <f>'DNSP On Med 2019ABR'!D62</f>
        <v>39403.84145</v>
      </c>
      <c r="F68" s="77">
        <f>'Opex Price Calcs'!P11</f>
        <v>1.078564603993923</v>
      </c>
      <c r="G68" s="79">
        <f>'DNSP On Med 2019ABR'!F62</f>
        <v>1112.056</v>
      </c>
      <c r="H68" s="79">
        <f>'DNSP On Med 2019ABR'!G62</f>
        <v>1231.75389</v>
      </c>
      <c r="I68" s="79">
        <f>'DNSP On Med 2019ABR'!H62</f>
        <v>233947</v>
      </c>
      <c r="J68" s="79">
        <f>'DNSP On Med 2019ABR'!I62</f>
        <v>3294</v>
      </c>
      <c r="K68" s="79">
        <f>'DNSP On Med 2019ABR'!J62</f>
        <v>1775</v>
      </c>
      <c r="L68" s="80">
        <f>'DNSP On Med 2019ABR'!K62</f>
        <v>0.53885853066180933</v>
      </c>
    </row>
    <row r="69" spans="1:12" x14ac:dyDescent="0.25">
      <c r="A69" s="71">
        <v>3005</v>
      </c>
      <c r="B69" s="4" t="s">
        <v>14</v>
      </c>
      <c r="C69" s="4">
        <v>2009</v>
      </c>
      <c r="D69" s="4">
        <v>3</v>
      </c>
      <c r="E69" s="79">
        <f>'DNSP On Med 2019ABR'!D63</f>
        <v>38749.504980000005</v>
      </c>
      <c r="F69" s="77">
        <f>'Opex Price Calcs'!P12</f>
        <v>1.0915070880241431</v>
      </c>
      <c r="G69" s="79">
        <f>'DNSP On Med 2019ABR'!F63</f>
        <v>1008.981</v>
      </c>
      <c r="H69" s="79">
        <f>'DNSP On Med 2019ABR'!G63</f>
        <v>1231.75389</v>
      </c>
      <c r="I69" s="79">
        <f>'DNSP On Med 2019ABR'!H63</f>
        <v>234666</v>
      </c>
      <c r="J69" s="79">
        <f>'DNSP On Med 2019ABR'!I63</f>
        <v>3363</v>
      </c>
      <c r="K69" s="79">
        <f>'DNSP On Med 2019ABR'!J63</f>
        <v>1842.9999999999998</v>
      </c>
      <c r="L69" s="80">
        <f>'DNSP On Med 2019ABR'!K63</f>
        <v>0.54802259887005644</v>
      </c>
    </row>
    <row r="70" spans="1:12" x14ac:dyDescent="0.25">
      <c r="A70" s="71">
        <v>3005</v>
      </c>
      <c r="B70" s="4" t="s">
        <v>14</v>
      </c>
      <c r="C70" s="4">
        <v>2010</v>
      </c>
      <c r="D70" s="4">
        <v>3</v>
      </c>
      <c r="E70" s="79">
        <f>'DNSP On Med 2019ABR'!D64</f>
        <v>38438.683899999996</v>
      </c>
      <c r="F70" s="77">
        <f>'Opex Price Calcs'!P13</f>
        <v>1.1243125351578573</v>
      </c>
      <c r="G70" s="79">
        <f>'DNSP On Med 2019ABR'!F64</f>
        <v>1091.173</v>
      </c>
      <c r="H70" s="79">
        <f>'DNSP On Med 2019ABR'!G64</f>
        <v>1231.75389</v>
      </c>
      <c r="I70" s="79">
        <f>'DNSP On Med 2019ABR'!H64</f>
        <v>234464</v>
      </c>
      <c r="J70" s="79">
        <f>'DNSP On Med 2019ABR'!I64</f>
        <v>3415</v>
      </c>
      <c r="K70" s="79">
        <f>'DNSP On Med 2019ABR'!J64</f>
        <v>1872.0000000000002</v>
      </c>
      <c r="L70" s="80">
        <f>'DNSP On Med 2019ABR'!K64</f>
        <v>0.54816983894582727</v>
      </c>
    </row>
    <row r="71" spans="1:12" x14ac:dyDescent="0.25">
      <c r="A71" s="71">
        <v>3005</v>
      </c>
      <c r="B71" s="4" t="s">
        <v>14</v>
      </c>
      <c r="C71" s="4">
        <v>2011</v>
      </c>
      <c r="D71" s="4">
        <v>3</v>
      </c>
      <c r="E71" s="79">
        <f>'DNSP On Med 2019ABR'!D65</f>
        <v>40825.300739999991</v>
      </c>
      <c r="F71" s="77">
        <f>'Opex Price Calcs'!P14</f>
        <v>1.1430978626415853</v>
      </c>
      <c r="G71" s="79">
        <f>'DNSP On Med 2019ABR'!F65</f>
        <v>1092.56</v>
      </c>
      <c r="H71" s="79">
        <f>'DNSP On Med 2019ABR'!G65</f>
        <v>1231.75389</v>
      </c>
      <c r="I71" s="79">
        <f>'DNSP On Med 2019ABR'!H65</f>
        <v>235327</v>
      </c>
      <c r="J71" s="79">
        <f>'DNSP On Med 2019ABR'!I65</f>
        <v>3414</v>
      </c>
      <c r="K71" s="79">
        <f>'DNSP On Med 2019ABR'!J65</f>
        <v>1891.0000000000002</v>
      </c>
      <c r="L71" s="80">
        <f>'DNSP On Med 2019ABR'!K65</f>
        <v>0.55389572349150562</v>
      </c>
    </row>
    <row r="72" spans="1:12" x14ac:dyDescent="0.25">
      <c r="A72" s="71">
        <v>3005</v>
      </c>
      <c r="B72" s="4" t="s">
        <v>14</v>
      </c>
      <c r="C72" s="4">
        <v>2012</v>
      </c>
      <c r="D72" s="4">
        <v>3</v>
      </c>
      <c r="E72" s="79">
        <f>'DNSP On Med 2019ABR'!D66</f>
        <v>46250.267033030861</v>
      </c>
      <c r="F72" s="77">
        <f>'Opex Price Calcs'!P15</f>
        <v>1.1601447797801889</v>
      </c>
      <c r="G72" s="79">
        <f>'DNSP On Med 2019ABR'!F66</f>
        <v>1088.675</v>
      </c>
      <c r="H72" s="79">
        <f>'DNSP On Med 2019ABR'!G66</f>
        <v>1231.75389</v>
      </c>
      <c r="I72" s="79">
        <f>'DNSP On Med 2019ABR'!H66</f>
        <v>237185</v>
      </c>
      <c r="J72" s="79">
        <f>'DNSP On Med 2019ABR'!I66</f>
        <v>3428</v>
      </c>
      <c r="K72" s="79">
        <f>'DNSP On Med 2019ABR'!J66</f>
        <v>1904</v>
      </c>
      <c r="L72" s="80">
        <f>'DNSP On Med 2019ABR'!K66</f>
        <v>0.55542590431738625</v>
      </c>
    </row>
    <row r="73" spans="1:12" x14ac:dyDescent="0.25">
      <c r="A73" s="71">
        <v>3005</v>
      </c>
      <c r="B73" s="4" t="s">
        <v>14</v>
      </c>
      <c r="C73" s="4">
        <v>2013</v>
      </c>
      <c r="D73" s="4">
        <v>3</v>
      </c>
      <c r="E73" s="79">
        <f>'DNSP On Med 2019ABR'!D67</f>
        <v>53770.376680000001</v>
      </c>
      <c r="F73" s="77">
        <f>'Opex Price Calcs'!P16</f>
        <v>1.1787456307534185</v>
      </c>
      <c r="G73" s="79">
        <f>'DNSP On Med 2019ABR'!F67</f>
        <v>1093.152</v>
      </c>
      <c r="H73" s="79">
        <f>'DNSP On Med 2019ABR'!G67</f>
        <v>1231.75389</v>
      </c>
      <c r="I73" s="79">
        <f>'DNSP On Med 2019ABR'!H67</f>
        <v>238777</v>
      </c>
      <c r="J73" s="79">
        <f>'DNSP On Med 2019ABR'!I67</f>
        <v>3401</v>
      </c>
      <c r="K73" s="79">
        <f>'DNSP On Med 2019ABR'!J67</f>
        <v>1898.9999999999998</v>
      </c>
      <c r="L73" s="80">
        <f>'DNSP On Med 2019ABR'!K67</f>
        <v>0.55836518670979118</v>
      </c>
    </row>
    <row r="74" spans="1:12" x14ac:dyDescent="0.25">
      <c r="A74" s="71">
        <v>3005</v>
      </c>
      <c r="B74" s="4" t="s">
        <v>14</v>
      </c>
      <c r="C74" s="4">
        <v>2014</v>
      </c>
      <c r="D74" s="4">
        <v>3</v>
      </c>
      <c r="E74" s="79">
        <f>'DNSP On Med 2019ABR'!D68</f>
        <v>56905.305999999997</v>
      </c>
      <c r="F74" s="77">
        <f>'Opex Price Calcs'!P17</f>
        <v>1.2033004656242552</v>
      </c>
      <c r="G74" s="79">
        <f>'DNSP On Med 2019ABR'!F68</f>
        <v>944.10799999999995</v>
      </c>
      <c r="H74" s="79">
        <f>'DNSP On Med 2019ABR'!G68</f>
        <v>1231.75389</v>
      </c>
      <c r="I74" s="79">
        <f>'DNSP On Med 2019ABR'!H68</f>
        <v>240076</v>
      </c>
      <c r="J74" s="79">
        <f>'DNSP On Med 2019ABR'!I68</f>
        <v>3473</v>
      </c>
      <c r="K74" s="79">
        <f>'DNSP On Med 2019ABR'!J68</f>
        <v>1966</v>
      </c>
      <c r="L74" s="80">
        <f>'DNSP On Med 2019ABR'!K68</f>
        <v>0.5660811978116902</v>
      </c>
    </row>
    <row r="75" spans="1:12" x14ac:dyDescent="0.25">
      <c r="A75" s="71">
        <v>3005</v>
      </c>
      <c r="B75" s="4" t="s">
        <v>14</v>
      </c>
      <c r="C75" s="4">
        <v>2015</v>
      </c>
      <c r="D75" s="4">
        <v>3</v>
      </c>
      <c r="E75" s="79">
        <f>'DNSP On Med 2019ABR'!D69</f>
        <v>61775.705999999998</v>
      </c>
      <c r="F75" s="77">
        <f>'Opex Price Calcs'!P18</f>
        <v>1.2317327248241474</v>
      </c>
      <c r="G75" s="79">
        <f>'DNSP On Med 2019ABR'!F69</f>
        <v>980.08699999999999</v>
      </c>
      <c r="H75" s="79">
        <f>'DNSP On Med 2019ABR'!G69</f>
        <v>1231.75389</v>
      </c>
      <c r="I75" s="79">
        <f>'DNSP On Med 2019ABR'!H69</f>
        <v>241986</v>
      </c>
      <c r="J75" s="79">
        <f>'DNSP On Med 2019ABR'!I69</f>
        <v>3512</v>
      </c>
      <c r="K75" s="79">
        <f>'DNSP On Med 2019ABR'!J69</f>
        <v>1985.9999999999998</v>
      </c>
      <c r="L75" s="80">
        <f>'DNSP On Med 2019ABR'!K69</f>
        <v>0.56548974943052388</v>
      </c>
    </row>
    <row r="76" spans="1:12" x14ac:dyDescent="0.25">
      <c r="A76" s="71">
        <v>3005</v>
      </c>
      <c r="B76" s="4" t="s">
        <v>14</v>
      </c>
      <c r="C76" s="4">
        <v>2016</v>
      </c>
      <c r="D76" s="4">
        <v>3</v>
      </c>
      <c r="E76" s="79">
        <f>'DNSP On Med 2019ABR'!D70</f>
        <v>60084.978629999998</v>
      </c>
      <c r="F76" s="77">
        <f>'Opex Price Calcs'!P19</f>
        <v>1.2460953688434946</v>
      </c>
      <c r="G76" s="79">
        <f>'DNSP On Med 2019ABR'!F70</f>
        <v>1033.4739999999999</v>
      </c>
      <c r="H76" s="79">
        <f>'DNSP On Med 2019ABR'!G70</f>
        <v>1231.75389</v>
      </c>
      <c r="I76" s="79">
        <f>'DNSP On Med 2019ABR'!H70</f>
        <v>244114</v>
      </c>
      <c r="J76" s="79">
        <f>'DNSP On Med 2019ABR'!I70</f>
        <v>3521</v>
      </c>
      <c r="K76" s="79">
        <f>'DNSP On Med 2019ABR'!J70</f>
        <v>2001.0000000000002</v>
      </c>
      <c r="L76" s="80">
        <f>'DNSP On Med 2019ABR'!K70</f>
        <v>0.56830445896052262</v>
      </c>
    </row>
    <row r="77" spans="1:12" x14ac:dyDescent="0.25">
      <c r="A77" s="71">
        <v>3006</v>
      </c>
      <c r="B77" s="4" t="s">
        <v>7</v>
      </c>
      <c r="C77" s="4">
        <v>2005</v>
      </c>
      <c r="D77" s="4">
        <v>3</v>
      </c>
      <c r="E77" s="79">
        <f>'DNSP On Med 2019ABR'!D71</f>
        <v>37243.069000000003</v>
      </c>
      <c r="F77" s="77">
        <f>'Opex Price Calcs'!P8</f>
        <v>1</v>
      </c>
      <c r="G77" s="79">
        <f>'DNSP On Med 2019ABR'!F71</f>
        <v>1570.2</v>
      </c>
      <c r="H77" s="79">
        <f>'DNSP On Med 2019ABR'!G71</f>
        <v>1570.2</v>
      </c>
      <c r="I77" s="79">
        <f>'DNSP On Med 2019ABR'!H71</f>
        <v>178140</v>
      </c>
      <c r="J77" s="79">
        <f>'DNSP On Med 2019ABR'!I71</f>
        <v>5027</v>
      </c>
      <c r="K77" s="79">
        <f>'DNSP On Med 2019ABR'!J71</f>
        <v>3312</v>
      </c>
      <c r="L77" s="80">
        <f>'DNSP On Med 2019ABR'!K71</f>
        <v>0.65884225184006362</v>
      </c>
    </row>
    <row r="78" spans="1:12" x14ac:dyDescent="0.25">
      <c r="A78" s="71">
        <v>3006</v>
      </c>
      <c r="B78" s="4" t="s">
        <v>7</v>
      </c>
      <c r="C78" s="4">
        <v>2006</v>
      </c>
      <c r="D78" s="4">
        <v>3</v>
      </c>
      <c r="E78" s="79">
        <f>'DNSP On Med 2019ABR'!D72</f>
        <v>37928.324999999997</v>
      </c>
      <c r="F78" s="77">
        <f>'Opex Price Calcs'!P9</f>
        <v>1.0181607380073696</v>
      </c>
      <c r="G78" s="79">
        <f>'DNSP On Med 2019ABR'!F72</f>
        <v>1610.3</v>
      </c>
      <c r="H78" s="79">
        <f>'DNSP On Med 2019ABR'!G72</f>
        <v>1610.3</v>
      </c>
      <c r="I78" s="79">
        <f>'DNSP On Med 2019ABR'!H72</f>
        <v>182596</v>
      </c>
      <c r="J78" s="79">
        <f>'DNSP On Med 2019ABR'!I72</f>
        <v>5092</v>
      </c>
      <c r="K78" s="79">
        <f>'DNSP On Med 2019ABR'!J72</f>
        <v>3335</v>
      </c>
      <c r="L78" s="80">
        <f>'DNSP On Med 2019ABR'!K72</f>
        <v>0.65494893951296151</v>
      </c>
    </row>
    <row r="79" spans="1:12" x14ac:dyDescent="0.25">
      <c r="A79" s="71">
        <v>3006</v>
      </c>
      <c r="B79" s="4" t="s">
        <v>7</v>
      </c>
      <c r="C79" s="4">
        <v>2007</v>
      </c>
      <c r="D79" s="4">
        <v>3</v>
      </c>
      <c r="E79" s="79">
        <f>'DNSP On Med 2019ABR'!D73</f>
        <v>42892.374000000003</v>
      </c>
      <c r="F79" s="77">
        <f>'Opex Price Calcs'!P10</f>
        <v>1.0531931014872313</v>
      </c>
      <c r="G79" s="79">
        <f>'DNSP On Med 2019ABR'!F73</f>
        <v>1556.9</v>
      </c>
      <c r="H79" s="79">
        <f>'DNSP On Med 2019ABR'!G73</f>
        <v>1610.3</v>
      </c>
      <c r="I79" s="79">
        <f>'DNSP On Med 2019ABR'!H73</f>
        <v>183715</v>
      </c>
      <c r="J79" s="79">
        <f>'DNSP On Med 2019ABR'!I73</f>
        <v>5180</v>
      </c>
      <c r="K79" s="79">
        <f>'DNSP On Med 2019ABR'!J73</f>
        <v>3381</v>
      </c>
      <c r="L79" s="80">
        <f>'DNSP On Med 2019ABR'!K73</f>
        <v>0.6527027027027027</v>
      </c>
    </row>
    <row r="80" spans="1:12" x14ac:dyDescent="0.25">
      <c r="A80" s="71">
        <v>3006</v>
      </c>
      <c r="B80" s="4" t="s">
        <v>7</v>
      </c>
      <c r="C80" s="4">
        <v>2008</v>
      </c>
      <c r="D80" s="4">
        <v>3</v>
      </c>
      <c r="E80" s="79">
        <f>'DNSP On Med 2019ABR'!D74</f>
        <v>42259.512999999999</v>
      </c>
      <c r="F80" s="77">
        <f>'Opex Price Calcs'!P11</f>
        <v>1.078564603993923</v>
      </c>
      <c r="G80" s="79">
        <f>'DNSP On Med 2019ABR'!F74</f>
        <v>1507.9</v>
      </c>
      <c r="H80" s="79">
        <f>'DNSP On Med 2019ABR'!G74</f>
        <v>1610.3</v>
      </c>
      <c r="I80" s="79">
        <f>'DNSP On Med 2019ABR'!H74</f>
        <v>186929</v>
      </c>
      <c r="J80" s="79">
        <f>'DNSP On Med 2019ABR'!I74</f>
        <v>5246</v>
      </c>
      <c r="K80" s="79">
        <f>'DNSP On Med 2019ABR'!J74</f>
        <v>3430</v>
      </c>
      <c r="L80" s="80">
        <f>'DNSP On Med 2019ABR'!K74</f>
        <v>0.65383149065955015</v>
      </c>
    </row>
    <row r="81" spans="1:12" x14ac:dyDescent="0.25">
      <c r="A81" s="71">
        <v>3006</v>
      </c>
      <c r="B81" s="4" t="s">
        <v>7</v>
      </c>
      <c r="C81" s="4">
        <v>2009</v>
      </c>
      <c r="D81" s="4">
        <v>3</v>
      </c>
      <c r="E81" s="79">
        <f>'DNSP On Med 2019ABR'!D75</f>
        <v>47489.950774598918</v>
      </c>
      <c r="F81" s="77">
        <f>'Opex Price Calcs'!P12</f>
        <v>1.0915070880241431</v>
      </c>
      <c r="G81" s="79">
        <f>'DNSP On Med 2019ABR'!F75</f>
        <v>1504</v>
      </c>
      <c r="H81" s="79">
        <f>'DNSP On Med 2019ABR'!G75</f>
        <v>1610.3</v>
      </c>
      <c r="I81" s="79">
        <f>'DNSP On Med 2019ABR'!H75</f>
        <v>189540</v>
      </c>
      <c r="J81" s="79">
        <f>'DNSP On Med 2019ABR'!I75</f>
        <v>5300</v>
      </c>
      <c r="K81" s="79">
        <f>'DNSP On Med 2019ABR'!J75</f>
        <v>3466</v>
      </c>
      <c r="L81" s="80">
        <f>'DNSP On Med 2019ABR'!K75</f>
        <v>0.65396226415094338</v>
      </c>
    </row>
    <row r="82" spans="1:12" x14ac:dyDescent="0.25">
      <c r="A82" s="71">
        <v>3006</v>
      </c>
      <c r="B82" s="4" t="s">
        <v>7</v>
      </c>
      <c r="C82" s="4">
        <v>2010</v>
      </c>
      <c r="D82" s="4">
        <v>3</v>
      </c>
      <c r="E82" s="79">
        <f>'DNSP On Med 2019ABR'!D76</f>
        <v>41013.152000000002</v>
      </c>
      <c r="F82" s="77">
        <f>'Opex Price Calcs'!P13</f>
        <v>1.1243125351578573</v>
      </c>
      <c r="G82" s="79">
        <f>'DNSP On Med 2019ABR'!F76</f>
        <v>1546.6</v>
      </c>
      <c r="H82" s="79">
        <f>'DNSP On Med 2019ABR'!G76</f>
        <v>1610.3</v>
      </c>
      <c r="I82" s="79">
        <f>'DNSP On Med 2019ABR'!H76</f>
        <v>192960</v>
      </c>
      <c r="J82" s="79">
        <f>'DNSP On Med 2019ABR'!I76</f>
        <v>5167</v>
      </c>
      <c r="K82" s="79">
        <f>'DNSP On Med 2019ABR'!J76</f>
        <v>3360</v>
      </c>
      <c r="L82" s="80">
        <f>'DNSP On Med 2019ABR'!K76</f>
        <v>0.65028062705631895</v>
      </c>
    </row>
    <row r="83" spans="1:12" x14ac:dyDescent="0.25">
      <c r="A83" s="71">
        <v>3006</v>
      </c>
      <c r="B83" s="4" t="s">
        <v>7</v>
      </c>
      <c r="C83" s="4">
        <v>2011</v>
      </c>
      <c r="D83" s="4">
        <v>3</v>
      </c>
      <c r="E83" s="79">
        <f>'DNSP On Med 2019ABR'!D77</f>
        <v>42768.101390000003</v>
      </c>
      <c r="F83" s="77">
        <f>'Opex Price Calcs'!P14</f>
        <v>1.1430978626415853</v>
      </c>
      <c r="G83" s="79">
        <f>'DNSP On Med 2019ABR'!F77</f>
        <v>1606.4939999999999</v>
      </c>
      <c r="H83" s="79">
        <f>'DNSP On Med 2019ABR'!G77</f>
        <v>1610.3</v>
      </c>
      <c r="I83" s="79">
        <f>'DNSP On Med 2019ABR'!H77</f>
        <v>195381</v>
      </c>
      <c r="J83" s="79">
        <f>'DNSP On Med 2019ABR'!I77</f>
        <v>5163</v>
      </c>
      <c r="K83" s="79">
        <f>'DNSP On Med 2019ABR'!J77</f>
        <v>3365.0000000000005</v>
      </c>
      <c r="L83" s="80">
        <f>'DNSP On Med 2019ABR'!K77</f>
        <v>0.65175285686616313</v>
      </c>
    </row>
    <row r="84" spans="1:12" x14ac:dyDescent="0.25">
      <c r="A84" s="71">
        <v>3006</v>
      </c>
      <c r="B84" s="4" t="s">
        <v>7</v>
      </c>
      <c r="C84" s="4">
        <v>2012</v>
      </c>
      <c r="D84" s="4">
        <v>3</v>
      </c>
      <c r="E84" s="79">
        <f>'DNSP On Med 2019ABR'!D78</f>
        <v>50243.86911</v>
      </c>
      <c r="F84" s="77">
        <f>'Opex Price Calcs'!P15</f>
        <v>1.1601447797801889</v>
      </c>
      <c r="G84" s="79">
        <f>'DNSP On Med 2019ABR'!F78</f>
        <v>1552.6849999999999</v>
      </c>
      <c r="H84" s="79">
        <f>'DNSP On Med 2019ABR'!G78</f>
        <v>1610.3</v>
      </c>
      <c r="I84" s="79">
        <f>'DNSP On Med 2019ABR'!H78</f>
        <v>197746</v>
      </c>
      <c r="J84" s="79">
        <f>'DNSP On Med 2019ABR'!I78</f>
        <v>5168</v>
      </c>
      <c r="K84" s="79">
        <f>'DNSP On Med 2019ABR'!J78</f>
        <v>3370</v>
      </c>
      <c r="L84" s="80">
        <f>'DNSP On Med 2019ABR'!K78</f>
        <v>0.65208978328173373</v>
      </c>
    </row>
    <row r="85" spans="1:12" x14ac:dyDescent="0.25">
      <c r="A85" s="71">
        <v>3006</v>
      </c>
      <c r="B85" s="4" t="s">
        <v>7</v>
      </c>
      <c r="C85" s="4">
        <v>2013</v>
      </c>
      <c r="D85" s="4">
        <v>3</v>
      </c>
      <c r="E85" s="79">
        <f>'DNSP On Med 2019ABR'!D79</f>
        <v>52980.753739999993</v>
      </c>
      <c r="F85" s="77">
        <f>'Opex Price Calcs'!P16</f>
        <v>1.1787456307534185</v>
      </c>
      <c r="G85" s="79">
        <f>'DNSP On Med 2019ABR'!F79</f>
        <v>1540.527</v>
      </c>
      <c r="H85" s="79">
        <f>'DNSP On Med 2019ABR'!G79</f>
        <v>1610.3</v>
      </c>
      <c r="I85" s="79">
        <f>'DNSP On Med 2019ABR'!H79</f>
        <v>199871</v>
      </c>
      <c r="J85" s="79">
        <f>'DNSP On Med 2019ABR'!I79</f>
        <v>5174</v>
      </c>
      <c r="K85" s="79">
        <f>'DNSP On Med 2019ABR'!J79</f>
        <v>3376</v>
      </c>
      <c r="L85" s="80">
        <f>'DNSP On Med 2019ABR'!K79</f>
        <v>0.65249323540780824</v>
      </c>
    </row>
    <row r="86" spans="1:12" x14ac:dyDescent="0.25">
      <c r="A86" s="71">
        <v>3006</v>
      </c>
      <c r="B86" s="4" t="s">
        <v>7</v>
      </c>
      <c r="C86" s="4">
        <v>2014</v>
      </c>
      <c r="D86" s="4">
        <v>3</v>
      </c>
      <c r="E86" s="79">
        <f>'DNSP On Med 2019ABR'!D80</f>
        <v>50285.453000000001</v>
      </c>
      <c r="F86" s="77">
        <f>'Opex Price Calcs'!P17</f>
        <v>1.2033004656242552</v>
      </c>
      <c r="G86" s="79">
        <f>'DNSP On Med 2019ABR'!F80</f>
        <v>1350.1949999999999</v>
      </c>
      <c r="H86" s="79">
        <f>'DNSP On Med 2019ABR'!G80</f>
        <v>1610.3</v>
      </c>
      <c r="I86" s="79">
        <f>'DNSP On Med 2019ABR'!H80</f>
        <v>201359</v>
      </c>
      <c r="J86" s="79">
        <f>'DNSP On Med 2019ABR'!I80</f>
        <v>5180</v>
      </c>
      <c r="K86" s="79">
        <f>'DNSP On Med 2019ABR'!J80</f>
        <v>3386.0000000000005</v>
      </c>
      <c r="L86" s="80">
        <f>'DNSP On Med 2019ABR'!K80</f>
        <v>0.65366795366795372</v>
      </c>
    </row>
    <row r="87" spans="1:12" x14ac:dyDescent="0.25">
      <c r="A87" s="71">
        <v>3006</v>
      </c>
      <c r="B87" s="4" t="s">
        <v>7</v>
      </c>
      <c r="C87" s="4">
        <v>2015</v>
      </c>
      <c r="D87" s="4">
        <v>3</v>
      </c>
      <c r="E87" s="79">
        <f>'DNSP On Med 2019ABR'!D81</f>
        <v>58060.012000000002</v>
      </c>
      <c r="F87" s="77">
        <f>'Opex Price Calcs'!P18</f>
        <v>1.2317327248241474</v>
      </c>
      <c r="G87" s="79">
        <f>'DNSP On Med 2019ABR'!F81</f>
        <v>1391.623</v>
      </c>
      <c r="H87" s="79">
        <f>'DNSP On Med 2019ABR'!G81</f>
        <v>1610.3</v>
      </c>
      <c r="I87" s="79">
        <f>'DNSP On Med 2019ABR'!H81</f>
        <v>203466</v>
      </c>
      <c r="J87" s="79">
        <f>'DNSP On Med 2019ABR'!I81</f>
        <v>5203</v>
      </c>
      <c r="K87" s="79">
        <f>'DNSP On Med 2019ABR'!J81</f>
        <v>3404</v>
      </c>
      <c r="L87" s="80">
        <f>'DNSP On Med 2019ABR'!K81</f>
        <v>0.65423793965020183</v>
      </c>
    </row>
    <row r="88" spans="1:12" x14ac:dyDescent="0.25">
      <c r="A88" s="71">
        <v>3006</v>
      </c>
      <c r="B88" s="4" t="s">
        <v>7</v>
      </c>
      <c r="C88" s="4">
        <v>2016</v>
      </c>
      <c r="D88" s="4">
        <v>3</v>
      </c>
      <c r="E88" s="79">
        <f>'DNSP On Med 2019ABR'!D82</f>
        <v>60562.293410000006</v>
      </c>
      <c r="F88" s="77">
        <f>'Opex Price Calcs'!P19</f>
        <v>1.2460953688434946</v>
      </c>
      <c r="G88" s="79">
        <f>'DNSP On Med 2019ABR'!F82</f>
        <v>1455.239</v>
      </c>
      <c r="H88" s="79">
        <f>'DNSP On Med 2019ABR'!G82</f>
        <v>1610.3</v>
      </c>
      <c r="I88" s="79">
        <f>'DNSP On Med 2019ABR'!H82</f>
        <v>204728</v>
      </c>
      <c r="J88" s="79">
        <f>'DNSP On Med 2019ABR'!I82</f>
        <v>5220</v>
      </c>
      <c r="K88" s="79">
        <f>'DNSP On Med 2019ABR'!J82</f>
        <v>3416</v>
      </c>
      <c r="L88" s="80">
        <f>'DNSP On Med 2019ABR'!K82</f>
        <v>0.65440613026819927</v>
      </c>
    </row>
    <row r="89" spans="1:12" x14ac:dyDescent="0.25">
      <c r="A89" s="71">
        <v>3007</v>
      </c>
      <c r="B89" s="4" t="s">
        <v>20</v>
      </c>
      <c r="C89" s="4">
        <v>2005</v>
      </c>
      <c r="D89" s="4">
        <v>3</v>
      </c>
      <c r="E89" s="79">
        <f>'DNSP On Med 2019ABR'!D83</f>
        <v>21011.03585</v>
      </c>
      <c r="F89" s="77">
        <f>'Opex Price Calcs'!P8</f>
        <v>1</v>
      </c>
      <c r="G89" s="79">
        <f>'DNSP On Med 2019ABR'!F83</f>
        <v>708.06299999999999</v>
      </c>
      <c r="H89" s="79">
        <f>'DNSP On Med 2019ABR'!G83</f>
        <v>708.06299999999999</v>
      </c>
      <c r="I89" s="79">
        <f>'DNSP On Med 2019ABR'!H83</f>
        <v>138046</v>
      </c>
      <c r="J89" s="79">
        <f>'DNSP On Med 2019ABR'!I83</f>
        <v>2536</v>
      </c>
      <c r="K89" s="79">
        <f>'DNSP On Med 2019ABR'!J83</f>
        <v>1280</v>
      </c>
      <c r="L89" s="80">
        <f>'DNSP On Med 2019ABR'!K83</f>
        <v>0.50473186119873814</v>
      </c>
    </row>
    <row r="90" spans="1:12" x14ac:dyDescent="0.25">
      <c r="A90" s="71">
        <v>3007</v>
      </c>
      <c r="B90" s="4" t="s">
        <v>20</v>
      </c>
      <c r="C90" s="4">
        <v>2006</v>
      </c>
      <c r="D90" s="4">
        <v>3</v>
      </c>
      <c r="E90" s="79">
        <f>'DNSP On Med 2019ABR'!D84</f>
        <v>23004.940010000002</v>
      </c>
      <c r="F90" s="77">
        <f>'Opex Price Calcs'!P9</f>
        <v>1.0181607380073696</v>
      </c>
      <c r="G90" s="79">
        <f>'DNSP On Med 2019ABR'!F84</f>
        <v>719.375</v>
      </c>
      <c r="H90" s="79">
        <f>'DNSP On Med 2019ABR'!G84</f>
        <v>719.375</v>
      </c>
      <c r="I90" s="79">
        <f>'DNSP On Med 2019ABR'!H84</f>
        <v>140007</v>
      </c>
      <c r="J90" s="79">
        <f>'DNSP On Med 2019ABR'!I84</f>
        <v>2568</v>
      </c>
      <c r="K90" s="79">
        <f>'DNSP On Med 2019ABR'!J84</f>
        <v>1309</v>
      </c>
      <c r="L90" s="80">
        <f>'DNSP On Med 2019ABR'!K84</f>
        <v>0.50973520249221183</v>
      </c>
    </row>
    <row r="91" spans="1:12" x14ac:dyDescent="0.25">
      <c r="A91" s="71">
        <v>3007</v>
      </c>
      <c r="B91" s="4" t="s">
        <v>20</v>
      </c>
      <c r="C91" s="4">
        <v>2007</v>
      </c>
      <c r="D91" s="4">
        <v>3</v>
      </c>
      <c r="E91" s="79">
        <f>'DNSP On Med 2019ABR'!D85</f>
        <v>24376.047779999997</v>
      </c>
      <c r="F91" s="77">
        <f>'Opex Price Calcs'!P10</f>
        <v>1.0531931014872313</v>
      </c>
      <c r="G91" s="79">
        <f>'DNSP On Med 2019ABR'!F85</f>
        <v>681.82500000000005</v>
      </c>
      <c r="H91" s="79">
        <f>'DNSP On Med 2019ABR'!G85</f>
        <v>719.375</v>
      </c>
      <c r="I91" s="79">
        <f>'DNSP On Med 2019ABR'!H85</f>
        <v>142105</v>
      </c>
      <c r="J91" s="79">
        <f>'DNSP On Med 2019ABR'!I85</f>
        <v>2609</v>
      </c>
      <c r="K91" s="79">
        <f>'DNSP On Med 2019ABR'!J85</f>
        <v>1335</v>
      </c>
      <c r="L91" s="80">
        <f>'DNSP On Med 2019ABR'!K85</f>
        <v>0.51169030279800687</v>
      </c>
    </row>
    <row r="92" spans="1:12" x14ac:dyDescent="0.25">
      <c r="A92" s="71">
        <v>3007</v>
      </c>
      <c r="B92" s="4" t="s">
        <v>20</v>
      </c>
      <c r="C92" s="4">
        <v>2008</v>
      </c>
      <c r="D92" s="4">
        <v>3</v>
      </c>
      <c r="E92" s="79">
        <f>'DNSP On Med 2019ABR'!D86</f>
        <v>26118.82013</v>
      </c>
      <c r="F92" s="77">
        <f>'Opex Price Calcs'!P11</f>
        <v>1.078564603993923</v>
      </c>
      <c r="G92" s="79">
        <f>'DNSP On Med 2019ABR'!F86</f>
        <v>659.56399999999996</v>
      </c>
      <c r="H92" s="79">
        <f>'DNSP On Med 2019ABR'!G86</f>
        <v>719.375</v>
      </c>
      <c r="I92" s="79">
        <f>'DNSP On Med 2019ABR'!H86</f>
        <v>143797</v>
      </c>
      <c r="J92" s="79">
        <f>'DNSP On Med 2019ABR'!I86</f>
        <v>2781</v>
      </c>
      <c r="K92" s="79">
        <f>'DNSP On Med 2019ABR'!J86</f>
        <v>1411.9999999999998</v>
      </c>
      <c r="L92" s="80">
        <f>'DNSP On Med 2019ABR'!K86</f>
        <v>0.50773103200287661</v>
      </c>
    </row>
    <row r="93" spans="1:12" x14ac:dyDescent="0.25">
      <c r="A93" s="71">
        <v>3007</v>
      </c>
      <c r="B93" s="4" t="s">
        <v>20</v>
      </c>
      <c r="C93" s="4">
        <v>2009</v>
      </c>
      <c r="D93" s="4">
        <v>3</v>
      </c>
      <c r="E93" s="79">
        <f>'DNSP On Med 2019ABR'!D87</f>
        <v>26547.183299999997</v>
      </c>
      <c r="F93" s="77">
        <f>'Opex Price Calcs'!P12</f>
        <v>1.0915070880241431</v>
      </c>
      <c r="G93" s="79">
        <f>'DNSP On Med 2019ABR'!F87</f>
        <v>662.41800000000001</v>
      </c>
      <c r="H93" s="79">
        <f>'DNSP On Med 2019ABR'!G87</f>
        <v>719.375</v>
      </c>
      <c r="I93" s="79">
        <f>'DNSP On Med 2019ABR'!H87</f>
        <v>145298</v>
      </c>
      <c r="J93" s="79">
        <f>'DNSP On Med 2019ABR'!I87</f>
        <v>2705</v>
      </c>
      <c r="K93" s="79">
        <f>'DNSP On Med 2019ABR'!J87</f>
        <v>1382</v>
      </c>
      <c r="L93" s="80">
        <f>'DNSP On Med 2019ABR'!K87</f>
        <v>0.51090573012939</v>
      </c>
    </row>
    <row r="94" spans="1:12" x14ac:dyDescent="0.25">
      <c r="A94" s="71">
        <v>3007</v>
      </c>
      <c r="B94" s="4" t="s">
        <v>20</v>
      </c>
      <c r="C94" s="4">
        <v>2010</v>
      </c>
      <c r="D94" s="4">
        <v>3</v>
      </c>
      <c r="E94" s="79">
        <f>'DNSP On Med 2019ABR'!D88</f>
        <v>28760.403079999996</v>
      </c>
      <c r="F94" s="77">
        <f>'Opex Price Calcs'!P13</f>
        <v>1.1243125351578573</v>
      </c>
      <c r="G94" s="79">
        <f>'DNSP On Med 2019ABR'!F88</f>
        <v>687.625</v>
      </c>
      <c r="H94" s="79">
        <f>'DNSP On Med 2019ABR'!G88</f>
        <v>719.375</v>
      </c>
      <c r="I94" s="79">
        <f>'DNSP On Med 2019ABR'!H88</f>
        <v>146974</v>
      </c>
      <c r="J94" s="79">
        <f>'DNSP On Med 2019ABR'!I88</f>
        <v>2774</v>
      </c>
      <c r="K94" s="79">
        <f>'DNSP On Med 2019ABR'!J88</f>
        <v>1410</v>
      </c>
      <c r="L94" s="80">
        <f>'DNSP On Med 2019ABR'!K88</f>
        <v>0.50829127613554437</v>
      </c>
    </row>
    <row r="95" spans="1:12" x14ac:dyDescent="0.25">
      <c r="A95" s="71">
        <v>3007</v>
      </c>
      <c r="B95" s="4" t="s">
        <v>20</v>
      </c>
      <c r="C95" s="4">
        <v>2011</v>
      </c>
      <c r="D95" s="4">
        <v>3</v>
      </c>
      <c r="E95" s="79">
        <f>'DNSP On Med 2019ABR'!D89</f>
        <v>30095.686240000003</v>
      </c>
      <c r="F95" s="77">
        <f>'Opex Price Calcs'!P14</f>
        <v>1.1430978626415853</v>
      </c>
      <c r="G95" s="79">
        <f>'DNSP On Med 2019ABR'!F89</f>
        <v>717.15499999999997</v>
      </c>
      <c r="H95" s="79">
        <f>'DNSP On Med 2019ABR'!G89</f>
        <v>719.375</v>
      </c>
      <c r="I95" s="79">
        <f>'DNSP On Med 2019ABR'!H89</f>
        <v>148331</v>
      </c>
      <c r="J95" s="79">
        <f>'DNSP On Med 2019ABR'!I89</f>
        <v>2820</v>
      </c>
      <c r="K95" s="79">
        <f>'DNSP On Med 2019ABR'!J89</f>
        <v>1457.0000000000002</v>
      </c>
      <c r="L95" s="80">
        <f>'DNSP On Med 2019ABR'!K89</f>
        <v>0.51666666666666672</v>
      </c>
    </row>
    <row r="96" spans="1:12" x14ac:dyDescent="0.25">
      <c r="A96" s="71">
        <v>3007</v>
      </c>
      <c r="B96" s="4" t="s">
        <v>20</v>
      </c>
      <c r="C96" s="4">
        <v>2012</v>
      </c>
      <c r="D96" s="4">
        <v>3</v>
      </c>
      <c r="E96" s="79">
        <f>'DNSP On Med 2019ABR'!D90</f>
        <v>29512.195462994259</v>
      </c>
      <c r="F96" s="77">
        <f>'Opex Price Calcs'!P15</f>
        <v>1.1601447797801889</v>
      </c>
      <c r="G96" s="79">
        <f>'DNSP On Med 2019ABR'!F90</f>
        <v>693.26800000000003</v>
      </c>
      <c r="H96" s="79">
        <f>'DNSP On Med 2019ABR'!G90</f>
        <v>719.375</v>
      </c>
      <c r="I96" s="79">
        <f>'DNSP On Med 2019ABR'!H90</f>
        <v>149742</v>
      </c>
      <c r="J96" s="79">
        <f>'DNSP On Med 2019ABR'!I90</f>
        <v>2842</v>
      </c>
      <c r="K96" s="79">
        <f>'DNSP On Med 2019ABR'!J90</f>
        <v>1480.0000000000002</v>
      </c>
      <c r="L96" s="80">
        <f>'DNSP On Med 2019ABR'!K90</f>
        <v>0.52076002814919076</v>
      </c>
    </row>
    <row r="97" spans="1:12" x14ac:dyDescent="0.25">
      <c r="A97" s="71">
        <v>3007</v>
      </c>
      <c r="B97" s="4" t="s">
        <v>20</v>
      </c>
      <c r="C97" s="4">
        <v>2013</v>
      </c>
      <c r="D97" s="4">
        <v>3</v>
      </c>
      <c r="E97" s="79">
        <f>'DNSP On Med 2019ABR'!D91</f>
        <v>30754.942089999997</v>
      </c>
      <c r="F97" s="77">
        <f>'Opex Price Calcs'!P16</f>
        <v>1.1787456307534185</v>
      </c>
      <c r="G97" s="79">
        <f>'DNSP On Med 2019ABR'!F91</f>
        <v>713.07299999999998</v>
      </c>
      <c r="H97" s="79">
        <f>'DNSP On Med 2019ABR'!G91</f>
        <v>719.375</v>
      </c>
      <c r="I97" s="79">
        <f>'DNSP On Med 2019ABR'!H91</f>
        <v>150917</v>
      </c>
      <c r="J97" s="79">
        <f>'DNSP On Med 2019ABR'!I91</f>
        <v>2881</v>
      </c>
      <c r="K97" s="79">
        <f>'DNSP On Med 2019ABR'!J91</f>
        <v>1507.0000000000002</v>
      </c>
      <c r="L97" s="80">
        <f>'DNSP On Med 2019ABR'!K91</f>
        <v>0.52308226310308925</v>
      </c>
    </row>
    <row r="98" spans="1:12" x14ac:dyDescent="0.25">
      <c r="A98" s="71">
        <v>3007</v>
      </c>
      <c r="B98" s="4" t="s">
        <v>20</v>
      </c>
      <c r="C98" s="4">
        <v>2014</v>
      </c>
      <c r="D98" s="4">
        <v>3</v>
      </c>
      <c r="E98" s="79">
        <f>'DNSP On Med 2019ABR'!D92</f>
        <v>31012.257000000001</v>
      </c>
      <c r="F98" s="77">
        <f>'Opex Price Calcs'!P17</f>
        <v>1.2033004656242552</v>
      </c>
      <c r="G98" s="79">
        <f>'DNSP On Med 2019ABR'!F92</f>
        <v>646.07500000000005</v>
      </c>
      <c r="H98" s="79">
        <f>'DNSP On Med 2019ABR'!G92</f>
        <v>719.375</v>
      </c>
      <c r="I98" s="79">
        <f>'DNSP On Med 2019ABR'!H92</f>
        <v>152544</v>
      </c>
      <c r="J98" s="79">
        <f>'DNSP On Med 2019ABR'!I92</f>
        <v>2916</v>
      </c>
      <c r="K98" s="79">
        <f>'DNSP On Med 2019ABR'!J92</f>
        <v>1537</v>
      </c>
      <c r="L98" s="80">
        <f>'DNSP On Med 2019ABR'!K92</f>
        <v>0.52709190672153639</v>
      </c>
    </row>
    <row r="99" spans="1:12" x14ac:dyDescent="0.25">
      <c r="A99" s="71">
        <v>3007</v>
      </c>
      <c r="B99" s="4" t="s">
        <v>20</v>
      </c>
      <c r="C99" s="4">
        <v>2015</v>
      </c>
      <c r="D99" s="4">
        <v>3</v>
      </c>
      <c r="E99" s="79">
        <f>'DNSP On Med 2019ABR'!D93</f>
        <v>33285.766000000003</v>
      </c>
      <c r="F99" s="77">
        <f>'Opex Price Calcs'!P18</f>
        <v>1.2317327248241474</v>
      </c>
      <c r="G99" s="79">
        <f>'DNSP On Med 2019ABR'!F93</f>
        <v>638.01700000000005</v>
      </c>
      <c r="H99" s="79">
        <f>'DNSP On Med 2019ABR'!G93</f>
        <v>719.375</v>
      </c>
      <c r="I99" s="79">
        <f>'DNSP On Med 2019ABR'!H93</f>
        <v>153947</v>
      </c>
      <c r="J99" s="79">
        <f>'DNSP On Med 2019ABR'!I93</f>
        <v>2866</v>
      </c>
      <c r="K99" s="79">
        <f>'DNSP On Med 2019ABR'!J93</f>
        <v>1498.9999999999998</v>
      </c>
      <c r="L99" s="80">
        <f>'DNSP On Med 2019ABR'!K93</f>
        <v>0.52302861130495459</v>
      </c>
    </row>
    <row r="100" spans="1:12" x14ac:dyDescent="0.25">
      <c r="A100" s="71">
        <v>3007</v>
      </c>
      <c r="B100" s="4" t="s">
        <v>20</v>
      </c>
      <c r="C100" s="4">
        <v>2016</v>
      </c>
      <c r="D100" s="4">
        <v>3</v>
      </c>
      <c r="E100" s="79">
        <f>'DNSP On Med 2019ABR'!D94</f>
        <v>34906.074070000002</v>
      </c>
      <c r="F100" s="77">
        <f>'Opex Price Calcs'!P19</f>
        <v>1.2460953688434946</v>
      </c>
      <c r="G100" s="79">
        <f>'DNSP On Med 2019ABR'!F94</f>
        <v>683.79</v>
      </c>
      <c r="H100" s="79">
        <f>'DNSP On Med 2019ABR'!G94</f>
        <v>719.375</v>
      </c>
      <c r="I100" s="79">
        <f>'DNSP On Med 2019ABR'!H94</f>
        <v>155496</v>
      </c>
      <c r="J100" s="79">
        <f>'DNSP On Med 2019ABR'!I94</f>
        <v>2864</v>
      </c>
      <c r="K100" s="79">
        <f>'DNSP On Med 2019ABR'!J94</f>
        <v>1492</v>
      </c>
      <c r="L100" s="80">
        <f>'DNSP On Med 2019ABR'!K94</f>
        <v>0.52094972067039103</v>
      </c>
    </row>
    <row r="101" spans="1:12" x14ac:dyDescent="0.25">
      <c r="A101" s="71">
        <v>3007</v>
      </c>
      <c r="B101" s="4" t="s">
        <v>20</v>
      </c>
      <c r="C101" s="4">
        <v>2017</v>
      </c>
      <c r="D101" s="4">
        <v>3</v>
      </c>
      <c r="E101" s="79">
        <f>'DNSP On Med 2019ABR'!D95</f>
        <v>35729.769309999996</v>
      </c>
      <c r="F101" s="77">
        <f>'Opex Price Calcs'!P20</f>
        <v>1.2681003312092725</v>
      </c>
      <c r="G101" s="79">
        <f>'DNSP On Med 2019ABR'!F95</f>
        <v>633.60400000000004</v>
      </c>
      <c r="H101" s="79">
        <f>'DNSP On Med 2019ABR'!G95</f>
        <v>719.375</v>
      </c>
      <c r="I101" s="79">
        <f>'DNSP On Med 2019ABR'!H95</f>
        <v>157188</v>
      </c>
      <c r="J101" s="79">
        <f>'DNSP On Med 2019ABR'!I95</f>
        <v>2884</v>
      </c>
      <c r="K101" s="79">
        <f>'DNSP On Med 2019ABR'!J95</f>
        <v>1518</v>
      </c>
      <c r="L101" s="80">
        <f>'DNSP On Med 2019ABR'!K95</f>
        <v>0.52635228848821081</v>
      </c>
    </row>
    <row r="102" spans="1:12" x14ac:dyDescent="0.25">
      <c r="A102" s="71">
        <v>3007</v>
      </c>
      <c r="B102" s="4" t="s">
        <v>20</v>
      </c>
      <c r="C102" s="4">
        <v>2018</v>
      </c>
      <c r="D102" s="4">
        <v>3</v>
      </c>
      <c r="E102" s="79">
        <f>'DNSP On Med 2019ABR'!D96</f>
        <v>37400.593800000002</v>
      </c>
      <c r="F102" s="77">
        <f>'Opex Price Calcs'!P21</f>
        <v>1.2997613887589472</v>
      </c>
      <c r="G102" s="79">
        <f>'DNSP On Med 2019ABR'!F96</f>
        <v>689.99300000000005</v>
      </c>
      <c r="H102" s="79">
        <f>'DNSP On Med 2019ABR'!G96</f>
        <v>719.375</v>
      </c>
      <c r="I102" s="79">
        <f>'DNSP On Med 2019ABR'!H96</f>
        <v>159039</v>
      </c>
      <c r="J102" s="79">
        <f>'DNSP On Med 2019ABR'!I96</f>
        <v>3034</v>
      </c>
      <c r="K102" s="79">
        <f>'DNSP On Med 2019ABR'!J96</f>
        <v>1651</v>
      </c>
      <c r="L102" s="80">
        <f>'DNSP On Med 2019ABR'!K96</f>
        <v>0.54416611733684905</v>
      </c>
    </row>
    <row r="103" spans="1:12" x14ac:dyDescent="0.25">
      <c r="A103" s="71">
        <v>3007</v>
      </c>
      <c r="B103" s="4" t="s">
        <v>20</v>
      </c>
      <c r="C103" s="4">
        <v>2019</v>
      </c>
      <c r="D103" s="4">
        <v>3</v>
      </c>
      <c r="E103" s="79">
        <f>'DNSP On Med 2019ABR'!D97</f>
        <v>37864.464180000003</v>
      </c>
      <c r="F103" s="77">
        <f>'Opex Price Calcs'!P22</f>
        <v>1.3315179820324823</v>
      </c>
      <c r="G103" s="79">
        <f>'DNSP On Med 2019ABR'!F97</f>
        <v>647.50599999999997</v>
      </c>
      <c r="H103" s="79">
        <f>'DNSP On Med 2019ABR'!G97</f>
        <v>719.375</v>
      </c>
      <c r="I103" s="79">
        <f>'DNSP On Med 2019ABR'!H97</f>
        <v>160598</v>
      </c>
      <c r="J103" s="79">
        <f>'DNSP On Med 2019ABR'!I97</f>
        <v>3060</v>
      </c>
      <c r="K103" s="79">
        <f>'DNSP On Med 2019ABR'!J97</f>
        <v>1667</v>
      </c>
      <c r="L103" s="80">
        <f>'DNSP On Med 2019ABR'!K97</f>
        <v>0.54477124183006531</v>
      </c>
    </row>
    <row r="104" spans="1:12" x14ac:dyDescent="0.25">
      <c r="A104" s="71">
        <v>3007</v>
      </c>
      <c r="B104" s="4" t="s">
        <v>20</v>
      </c>
      <c r="C104" s="4">
        <v>2020</v>
      </c>
      <c r="D104" s="4">
        <v>3</v>
      </c>
      <c r="E104" s="72">
        <v>38287.945830000004</v>
      </c>
      <c r="F104" s="77">
        <f>'Opex Price Calcs'!P23</f>
        <v>1.4058700369485218</v>
      </c>
      <c r="G104" s="81">
        <f>'OEB-Yearbook'!E104</f>
        <v>684.14599999999996</v>
      </c>
      <c r="H104" s="75">
        <f>MAX(G104,H103)</f>
        <v>719.375</v>
      </c>
      <c r="I104" s="81">
        <f>'OEB-Yearbook'!F104</f>
        <v>162140</v>
      </c>
      <c r="J104" s="81">
        <f>'OEB-Yearbook'!G104</f>
        <v>3070</v>
      </c>
      <c r="K104" s="81">
        <f>'OEB-Yearbook'!H104</f>
        <v>1680</v>
      </c>
      <c r="L104" s="76">
        <f>K104/J104</f>
        <v>0.54723127035830621</v>
      </c>
    </row>
    <row r="105" spans="1:12" x14ac:dyDescent="0.25">
      <c r="A105" s="71">
        <v>3007</v>
      </c>
      <c r="B105" s="4" t="s">
        <v>20</v>
      </c>
      <c r="C105" s="4">
        <v>2021</v>
      </c>
      <c r="D105" s="4">
        <v>3</v>
      </c>
      <c r="E105" s="72">
        <v>41026.725400000003</v>
      </c>
      <c r="F105" s="77">
        <f>'Opex Price Calcs'!P24</f>
        <v>1.4584022182954006</v>
      </c>
      <c r="G105" s="89">
        <v>650.77700000000004</v>
      </c>
      <c r="H105" s="75">
        <f>MAX(G105,H104)</f>
        <v>719.375</v>
      </c>
      <c r="I105" s="81">
        <f>'OEB-Yearbook'!F105</f>
        <v>164138</v>
      </c>
      <c r="J105" s="89">
        <f>Lines!I44</f>
        <v>3077</v>
      </c>
      <c r="K105" s="89">
        <f>Lines!J44</f>
        <v>1687</v>
      </c>
      <c r="L105" s="76">
        <f>K105/J105</f>
        <v>0.54826129346766328</v>
      </c>
    </row>
    <row r="106" spans="1:12" x14ac:dyDescent="0.25">
      <c r="A106" s="71">
        <v>3008</v>
      </c>
      <c r="B106" s="4" t="s">
        <v>15</v>
      </c>
      <c r="C106" s="4">
        <v>2005</v>
      </c>
      <c r="D106" s="4">
        <v>3</v>
      </c>
      <c r="E106" s="79">
        <f>'DNSP On Med 2019ABR'!D98</f>
        <v>13233.34274</v>
      </c>
      <c r="F106" s="77">
        <f>'Opex Price Calcs'!P8</f>
        <v>1</v>
      </c>
      <c r="G106" s="79">
        <f>'DNSP On Med 2019ABR'!F98</f>
        <v>731.2</v>
      </c>
      <c r="H106" s="79">
        <f>'DNSP On Med 2019ABR'!G98</f>
        <v>731.2</v>
      </c>
      <c r="I106" s="79">
        <f>'DNSP On Med 2019ABR'!H98</f>
        <v>116166</v>
      </c>
      <c r="J106" s="79">
        <f>'DNSP On Med 2019ABR'!I98</f>
        <v>2486</v>
      </c>
      <c r="K106" s="79">
        <f>'DNSP On Med 2019ABR'!J98</f>
        <v>1723</v>
      </c>
      <c r="L106" s="80">
        <f>'DNSP On Med 2019ABR'!K98</f>
        <v>0.69308125502815765</v>
      </c>
    </row>
    <row r="107" spans="1:12" x14ac:dyDescent="0.25">
      <c r="A107" s="71">
        <v>3008</v>
      </c>
      <c r="B107" s="4" t="s">
        <v>15</v>
      </c>
      <c r="C107" s="4">
        <v>2006</v>
      </c>
      <c r="D107" s="4">
        <v>3</v>
      </c>
      <c r="E107" s="79">
        <f>'DNSP On Med 2019ABR'!D99</f>
        <v>15027.44598</v>
      </c>
      <c r="F107" s="77">
        <f>'Opex Price Calcs'!P9</f>
        <v>1.0181607380073696</v>
      </c>
      <c r="G107" s="79">
        <f>'DNSP On Med 2019ABR'!F99</f>
        <v>784.9</v>
      </c>
      <c r="H107" s="79">
        <f>'DNSP On Med 2019ABR'!G99</f>
        <v>784.9</v>
      </c>
      <c r="I107" s="79">
        <f>'DNSP On Med 2019ABR'!H99</f>
        <v>120364</v>
      </c>
      <c r="J107" s="79">
        <f>'DNSP On Med 2019ABR'!I99</f>
        <v>2601</v>
      </c>
      <c r="K107" s="79">
        <f>'DNSP On Med 2019ABR'!J99</f>
        <v>1816</v>
      </c>
      <c r="L107" s="80">
        <f>'DNSP On Med 2019ABR'!K99</f>
        <v>0.6981930026912726</v>
      </c>
    </row>
    <row r="108" spans="1:12" x14ac:dyDescent="0.25">
      <c r="A108" s="71">
        <v>3008</v>
      </c>
      <c r="B108" s="4" t="s">
        <v>15</v>
      </c>
      <c r="C108" s="4">
        <v>2007</v>
      </c>
      <c r="D108" s="4">
        <v>3</v>
      </c>
      <c r="E108" s="79">
        <f>'DNSP On Med 2019ABR'!D100</f>
        <v>15166.237430000001</v>
      </c>
      <c r="F108" s="77">
        <f>'Opex Price Calcs'!P10</f>
        <v>1.0531931014872313</v>
      </c>
      <c r="G108" s="79">
        <f>'DNSP On Med 2019ABR'!F100</f>
        <v>772.1</v>
      </c>
      <c r="H108" s="79">
        <f>'DNSP On Med 2019ABR'!G100</f>
        <v>784.9</v>
      </c>
      <c r="I108" s="79">
        <f>'DNSP On Med 2019ABR'!H100</f>
        <v>126026</v>
      </c>
      <c r="J108" s="79">
        <f>'DNSP On Med 2019ABR'!I100</f>
        <v>2702</v>
      </c>
      <c r="K108" s="79">
        <f>'DNSP On Med 2019ABR'!J100</f>
        <v>1902</v>
      </c>
      <c r="L108" s="80">
        <f>'DNSP On Med 2019ABR'!K100</f>
        <v>0.70392301998519613</v>
      </c>
    </row>
    <row r="109" spans="1:12" x14ac:dyDescent="0.25">
      <c r="A109" s="71">
        <v>3008</v>
      </c>
      <c r="B109" s="4" t="s">
        <v>15</v>
      </c>
      <c r="C109" s="4">
        <v>2008</v>
      </c>
      <c r="D109" s="4">
        <v>3</v>
      </c>
      <c r="E109" s="79">
        <f>'DNSP On Med 2019ABR'!D101</f>
        <v>17647.425670000001</v>
      </c>
      <c r="F109" s="77">
        <f>'Opex Price Calcs'!P11</f>
        <v>1.078564603993923</v>
      </c>
      <c r="G109" s="79">
        <f>'DNSP On Med 2019ABR'!F101</f>
        <v>729</v>
      </c>
      <c r="H109" s="79">
        <f>'DNSP On Med 2019ABR'!G101</f>
        <v>784.9</v>
      </c>
      <c r="I109" s="79">
        <f>'DNSP On Med 2019ABR'!H101</f>
        <v>129585</v>
      </c>
      <c r="J109" s="79">
        <f>'DNSP On Med 2019ABR'!I101</f>
        <v>2744</v>
      </c>
      <c r="K109" s="79">
        <f>'DNSP On Med 2019ABR'!J101</f>
        <v>1938</v>
      </c>
      <c r="L109" s="80">
        <f>'DNSP On Med 2019ABR'!K101</f>
        <v>0.70626822157434399</v>
      </c>
    </row>
    <row r="110" spans="1:12" x14ac:dyDescent="0.25">
      <c r="A110" s="71">
        <v>3008</v>
      </c>
      <c r="B110" s="4" t="s">
        <v>15</v>
      </c>
      <c r="C110" s="4">
        <v>2009</v>
      </c>
      <c r="D110" s="4">
        <v>3</v>
      </c>
      <c r="E110" s="79">
        <f>'DNSP On Med 2019ABR'!D102</f>
        <v>16525.952000000001</v>
      </c>
      <c r="F110" s="77">
        <f>'Opex Price Calcs'!P12</f>
        <v>1.0915070880241431</v>
      </c>
      <c r="G110" s="79">
        <f>'DNSP On Med 2019ABR'!F102</f>
        <v>737.02599999999995</v>
      </c>
      <c r="H110" s="79">
        <f>'DNSP On Med 2019ABR'!G102</f>
        <v>784.9</v>
      </c>
      <c r="I110" s="79">
        <f>'DNSP On Med 2019ABR'!H102</f>
        <v>131027</v>
      </c>
      <c r="J110" s="79">
        <f>'DNSP On Med 2019ABR'!I102</f>
        <v>2778</v>
      </c>
      <c r="K110" s="79">
        <f>'DNSP On Med 2019ABR'!J102</f>
        <v>1959</v>
      </c>
      <c r="L110" s="80">
        <f>'DNSP On Med 2019ABR'!K102</f>
        <v>0.70518358531317493</v>
      </c>
    </row>
    <row r="111" spans="1:12" x14ac:dyDescent="0.25">
      <c r="A111" s="71">
        <v>3008</v>
      </c>
      <c r="B111" s="4" t="s">
        <v>15</v>
      </c>
      <c r="C111" s="4">
        <v>2010</v>
      </c>
      <c r="D111" s="4">
        <v>3</v>
      </c>
      <c r="E111" s="79">
        <f>'DNSP On Med 2019ABR'!D103</f>
        <v>18008.623330000002</v>
      </c>
      <c r="F111" s="77">
        <f>'Opex Price Calcs'!P13</f>
        <v>1.1243125351578573</v>
      </c>
      <c r="G111" s="79">
        <f>'DNSP On Med 2019ABR'!F103</f>
        <v>799.13</v>
      </c>
      <c r="H111" s="79">
        <f>'DNSP On Med 2019ABR'!G103</f>
        <v>799.13</v>
      </c>
      <c r="I111" s="79">
        <f>'DNSP On Med 2019ABR'!H103</f>
        <v>134228</v>
      </c>
      <c r="J111" s="79">
        <f>'DNSP On Med 2019ABR'!I103</f>
        <v>2823</v>
      </c>
      <c r="K111" s="79">
        <f>'DNSP On Med 2019ABR'!J103</f>
        <v>2017</v>
      </c>
      <c r="L111" s="80">
        <f>'DNSP On Med 2019ABR'!K103</f>
        <v>0.71448813319164006</v>
      </c>
    </row>
    <row r="112" spans="1:12" x14ac:dyDescent="0.25">
      <c r="A112" s="71">
        <v>3008</v>
      </c>
      <c r="B112" s="4" t="s">
        <v>15</v>
      </c>
      <c r="C112" s="4">
        <v>2011</v>
      </c>
      <c r="D112" s="4">
        <v>3</v>
      </c>
      <c r="E112" s="79">
        <f>'DNSP On Med 2019ABR'!D104</f>
        <v>18099.067301070951</v>
      </c>
      <c r="F112" s="77">
        <f>'Opex Price Calcs'!P14</f>
        <v>1.1430978626415853</v>
      </c>
      <c r="G112" s="79">
        <f>'DNSP On Med 2019ABR'!F104</f>
        <v>820</v>
      </c>
      <c r="H112" s="79">
        <f>'DNSP On Med 2019ABR'!G104</f>
        <v>820</v>
      </c>
      <c r="I112" s="79">
        <f>'DNSP On Med 2019ABR'!H104</f>
        <v>137856</v>
      </c>
      <c r="J112" s="79">
        <f>'DNSP On Med 2019ABR'!I104</f>
        <v>2896</v>
      </c>
      <c r="K112" s="79">
        <f>'DNSP On Med 2019ABR'!J104</f>
        <v>2094</v>
      </c>
      <c r="L112" s="80">
        <f>'DNSP On Med 2019ABR'!K104</f>
        <v>0.72306629834254144</v>
      </c>
    </row>
    <row r="113" spans="1:12" x14ac:dyDescent="0.25">
      <c r="A113" s="71">
        <v>3008</v>
      </c>
      <c r="B113" s="4" t="s">
        <v>15</v>
      </c>
      <c r="C113" s="4">
        <v>2012</v>
      </c>
      <c r="D113" s="4">
        <v>3</v>
      </c>
      <c r="E113" s="79">
        <f>'DNSP On Med 2019ABR'!D105</f>
        <v>19523.281629999998</v>
      </c>
      <c r="F113" s="77">
        <f>'Opex Price Calcs'!P15</f>
        <v>1.1601447797801889</v>
      </c>
      <c r="G113" s="79">
        <f>'DNSP On Med 2019ABR'!F105</f>
        <v>817.322</v>
      </c>
      <c r="H113" s="79">
        <f>'DNSP On Med 2019ABR'!G105</f>
        <v>820</v>
      </c>
      <c r="I113" s="79">
        <f>'DNSP On Med 2019ABR'!H105</f>
        <v>141795</v>
      </c>
      <c r="J113" s="79">
        <f>'DNSP On Med 2019ABR'!I105</f>
        <v>2952</v>
      </c>
      <c r="K113" s="79">
        <f>'DNSP On Med 2019ABR'!J105</f>
        <v>2164</v>
      </c>
      <c r="L113" s="80">
        <f>'DNSP On Med 2019ABR'!K105</f>
        <v>0.73306233062330628</v>
      </c>
    </row>
    <row r="114" spans="1:12" x14ac:dyDescent="0.25">
      <c r="A114" s="71">
        <v>3008</v>
      </c>
      <c r="B114" s="4" t="s">
        <v>15</v>
      </c>
      <c r="C114" s="4">
        <v>2013</v>
      </c>
      <c r="D114" s="4">
        <v>3</v>
      </c>
      <c r="E114" s="79">
        <f>'DNSP On Med 2019ABR'!D106</f>
        <v>22922.932000000001</v>
      </c>
      <c r="F114" s="77">
        <f>'Opex Price Calcs'!P16</f>
        <v>1.1787456307534185</v>
      </c>
      <c r="G114" s="79">
        <f>'DNSP On Med 2019ABR'!F106</f>
        <v>831.79600000000005</v>
      </c>
      <c r="H114" s="79">
        <f>'DNSP On Med 2019ABR'!G106</f>
        <v>831.79600000000005</v>
      </c>
      <c r="I114" s="79">
        <f>'DNSP On Med 2019ABR'!H106</f>
        <v>145983</v>
      </c>
      <c r="J114" s="79">
        <f>'DNSP On Med 2019ABR'!I106</f>
        <v>3103</v>
      </c>
      <c r="K114" s="79">
        <f>'DNSP On Med 2019ABR'!J106</f>
        <v>2325</v>
      </c>
      <c r="L114" s="80">
        <f>'DNSP On Med 2019ABR'!K106</f>
        <v>0.74927489526264901</v>
      </c>
    </row>
    <row r="115" spans="1:12" x14ac:dyDescent="0.25">
      <c r="A115" s="71">
        <v>3008</v>
      </c>
      <c r="B115" s="4" t="s">
        <v>15</v>
      </c>
      <c r="C115" s="4">
        <v>2014</v>
      </c>
      <c r="D115" s="4">
        <v>3</v>
      </c>
      <c r="E115" s="79">
        <f>'DNSP On Med 2019ABR'!D107</f>
        <v>25548.449000000001</v>
      </c>
      <c r="F115" s="77">
        <f>'Opex Price Calcs'!P17</f>
        <v>1.2033004656242552</v>
      </c>
      <c r="G115" s="79">
        <f>'DNSP On Med 2019ABR'!F107</f>
        <v>746.95500000000004</v>
      </c>
      <c r="H115" s="79">
        <f>'DNSP On Med 2019ABR'!G107</f>
        <v>831.79600000000005</v>
      </c>
      <c r="I115" s="79">
        <f>'DNSP On Med 2019ABR'!H107</f>
        <v>149618</v>
      </c>
      <c r="J115" s="79">
        <f>'DNSP On Med 2019ABR'!I107</f>
        <v>3242</v>
      </c>
      <c r="K115" s="79">
        <f>'DNSP On Med 2019ABR'!J107</f>
        <v>2458</v>
      </c>
      <c r="L115" s="80">
        <f>'DNSP On Med 2019ABR'!K107</f>
        <v>0.75817396668723014</v>
      </c>
    </row>
    <row r="116" spans="1:12" x14ac:dyDescent="0.25">
      <c r="A116" s="71">
        <v>3008</v>
      </c>
      <c r="B116" s="4" t="s">
        <v>15</v>
      </c>
      <c r="C116" s="4">
        <v>2015</v>
      </c>
      <c r="D116" s="4">
        <v>3</v>
      </c>
      <c r="E116" s="79">
        <f>'DNSP On Med 2019ABR'!D108</f>
        <v>26810.796999999999</v>
      </c>
      <c r="F116" s="77">
        <f>'Opex Price Calcs'!P18</f>
        <v>1.2317327248241474</v>
      </c>
      <c r="G116" s="79">
        <f>'DNSP On Med 2019ABR'!F108</f>
        <v>796.94799999999998</v>
      </c>
      <c r="H116" s="79">
        <f>'DNSP On Med 2019ABR'!G108</f>
        <v>831.79600000000005</v>
      </c>
      <c r="I116" s="79">
        <f>'DNSP On Med 2019ABR'!H108</f>
        <v>154106</v>
      </c>
      <c r="J116" s="79">
        <f>'DNSP On Med 2019ABR'!I108</f>
        <v>3266</v>
      </c>
      <c r="K116" s="79">
        <f>'DNSP On Med 2019ABR'!J108</f>
        <v>2466</v>
      </c>
      <c r="L116" s="80">
        <f>'DNSP On Med 2019ABR'!K108</f>
        <v>0.75505205143906917</v>
      </c>
    </row>
    <row r="117" spans="1:12" x14ac:dyDescent="0.25">
      <c r="A117" s="71">
        <v>3008</v>
      </c>
      <c r="B117" s="4" t="s">
        <v>15</v>
      </c>
      <c r="C117" s="4">
        <v>2016</v>
      </c>
      <c r="D117" s="4">
        <v>3</v>
      </c>
      <c r="E117" s="79">
        <f>'DNSP On Med 2019ABR'!D109</f>
        <v>30304.363839999998</v>
      </c>
      <c r="F117" s="77">
        <f>'Opex Price Calcs'!P19</f>
        <v>1.2460953688434946</v>
      </c>
      <c r="G117" s="79">
        <f>'DNSP On Med 2019ABR'!F109</f>
        <v>836.21799999999996</v>
      </c>
      <c r="H117" s="79">
        <f>'DNSP On Med 2019ABR'!G109</f>
        <v>836.21799999999996</v>
      </c>
      <c r="I117" s="79">
        <f>'DNSP On Med 2019ABR'!H109</f>
        <v>158631</v>
      </c>
      <c r="J117" s="79">
        <f>'DNSP On Med 2019ABR'!I109</f>
        <v>3367</v>
      </c>
      <c r="K117" s="79">
        <f>'DNSP On Med 2019ABR'!J109</f>
        <v>2553</v>
      </c>
      <c r="L117" s="80">
        <f>'DNSP On Med 2019ABR'!K109</f>
        <v>0.75824175824175821</v>
      </c>
    </row>
    <row r="118" spans="1:12" x14ac:dyDescent="0.25">
      <c r="A118" s="71">
        <v>3009</v>
      </c>
      <c r="B118" s="4" t="s">
        <v>40</v>
      </c>
      <c r="C118" s="4">
        <v>2005</v>
      </c>
      <c r="D118" s="4">
        <v>3</v>
      </c>
      <c r="E118" s="79">
        <f>'DNSP On Med 2019ABR'!D110</f>
        <v>25273.631799999999</v>
      </c>
      <c r="F118" s="77">
        <f>'Opex Price Calcs'!P8</f>
        <v>1</v>
      </c>
      <c r="G118" s="79">
        <f>'DNSP On Med 2019ABR'!F110</f>
        <v>659.42899999999997</v>
      </c>
      <c r="H118" s="79">
        <f>'DNSP On Med 2019ABR'!G110</f>
        <v>659.42899999999997</v>
      </c>
      <c r="I118" s="79">
        <f>'DNSP On Med 2019ABR'!H110</f>
        <v>142965</v>
      </c>
      <c r="J118" s="79">
        <f>'DNSP On Med 2019ABR'!I110</f>
        <v>2907</v>
      </c>
      <c r="K118" s="79">
        <f>'DNSP On Med 2019ABR'!J110</f>
        <v>1088</v>
      </c>
      <c r="L118" s="80">
        <f>'DNSP On Med 2019ABR'!K110</f>
        <v>0.3742690058479532</v>
      </c>
    </row>
    <row r="119" spans="1:12" x14ac:dyDescent="0.25">
      <c r="A119" s="71">
        <v>3009</v>
      </c>
      <c r="B119" s="4" t="s">
        <v>40</v>
      </c>
      <c r="C119" s="4">
        <v>2006</v>
      </c>
      <c r="D119" s="4">
        <v>3</v>
      </c>
      <c r="E119" s="79">
        <f>'DNSP On Med 2019ABR'!D111</f>
        <v>26895.538199999999</v>
      </c>
      <c r="F119" s="77">
        <f>'Opex Price Calcs'!P9</f>
        <v>1.0181607380073696</v>
      </c>
      <c r="G119" s="79">
        <f>'DNSP On Med 2019ABR'!F111</f>
        <v>699.07500000000005</v>
      </c>
      <c r="H119" s="79">
        <f>'DNSP On Med 2019ABR'!G111</f>
        <v>699.07500000000005</v>
      </c>
      <c r="I119" s="79">
        <f>'DNSP On Med 2019ABR'!H111</f>
        <v>144704</v>
      </c>
      <c r="J119" s="79">
        <f>'DNSP On Med 2019ABR'!I111</f>
        <v>2973</v>
      </c>
      <c r="K119" s="79">
        <f>'DNSP On Med 2019ABR'!J111</f>
        <v>1151</v>
      </c>
      <c r="L119" s="80">
        <f>'DNSP On Med 2019ABR'!K111</f>
        <v>0.38715102589976452</v>
      </c>
    </row>
    <row r="120" spans="1:12" x14ac:dyDescent="0.25">
      <c r="A120" s="71">
        <v>3009</v>
      </c>
      <c r="B120" s="4" t="s">
        <v>40</v>
      </c>
      <c r="C120" s="4">
        <v>2007</v>
      </c>
      <c r="D120" s="4">
        <v>3</v>
      </c>
      <c r="E120" s="79">
        <f>'DNSP On Med 2019ABR'!D112</f>
        <v>25157.178130000004</v>
      </c>
      <c r="F120" s="77">
        <f>'Opex Price Calcs'!P10</f>
        <v>1.0531931014872313</v>
      </c>
      <c r="G120" s="79">
        <f>'DNSP On Med 2019ABR'!F112</f>
        <v>665.96100000000001</v>
      </c>
      <c r="H120" s="79">
        <f>'DNSP On Med 2019ABR'!G112</f>
        <v>699.07500000000005</v>
      </c>
      <c r="I120" s="79">
        <f>'DNSP On Med 2019ABR'!H112</f>
        <v>147503</v>
      </c>
      <c r="J120" s="79">
        <f>'DNSP On Med 2019ABR'!I112</f>
        <v>3087</v>
      </c>
      <c r="K120" s="79">
        <f>'DNSP On Med 2019ABR'!J112</f>
        <v>1210</v>
      </c>
      <c r="L120" s="80">
        <f>'DNSP On Med 2019ABR'!K112</f>
        <v>0.39196631033365725</v>
      </c>
    </row>
    <row r="121" spans="1:12" x14ac:dyDescent="0.25">
      <c r="A121" s="71">
        <v>3009</v>
      </c>
      <c r="B121" s="4" t="s">
        <v>40</v>
      </c>
      <c r="C121" s="4">
        <v>2008</v>
      </c>
      <c r="D121" s="4">
        <v>3</v>
      </c>
      <c r="E121" s="79">
        <f>'DNSP On Med 2019ABR'!D113</f>
        <v>26615.016050000002</v>
      </c>
      <c r="F121" s="77">
        <f>'Opex Price Calcs'!P11</f>
        <v>1.078564603993923</v>
      </c>
      <c r="G121" s="79">
        <f>'DNSP On Med 2019ABR'!F113</f>
        <v>612.12800000000004</v>
      </c>
      <c r="H121" s="79">
        <f>'DNSP On Med 2019ABR'!G113</f>
        <v>699.07500000000005</v>
      </c>
      <c r="I121" s="79">
        <f>'DNSP On Med 2019ABR'!H113</f>
        <v>150086</v>
      </c>
      <c r="J121" s="79">
        <f>'DNSP On Med 2019ABR'!I113</f>
        <v>3165</v>
      </c>
      <c r="K121" s="79">
        <f>'DNSP On Med 2019ABR'!J113</f>
        <v>1284</v>
      </c>
      <c r="L121" s="80">
        <f>'DNSP On Med 2019ABR'!K113</f>
        <v>0.40568720379146922</v>
      </c>
    </row>
    <row r="122" spans="1:12" x14ac:dyDescent="0.25">
      <c r="A122" s="71">
        <v>3009</v>
      </c>
      <c r="B122" s="4" t="s">
        <v>40</v>
      </c>
      <c r="C122" s="4">
        <v>2009</v>
      </c>
      <c r="D122" s="4">
        <v>3</v>
      </c>
      <c r="E122" s="79">
        <f>'DNSP On Med 2019ABR'!D114</f>
        <v>27194.985240000002</v>
      </c>
      <c r="F122" s="77">
        <f>'Opex Price Calcs'!P12</f>
        <v>1.0915070880241431</v>
      </c>
      <c r="G122" s="79">
        <f>'DNSP On Med 2019ABR'!F114</f>
        <v>672.86500000000001</v>
      </c>
      <c r="H122" s="79">
        <f>'DNSP On Med 2019ABR'!G114</f>
        <v>699.07500000000005</v>
      </c>
      <c r="I122" s="79">
        <f>'DNSP On Med 2019ABR'!H114</f>
        <v>150224</v>
      </c>
      <c r="J122" s="79">
        <f>'DNSP On Med 2019ABR'!I114</f>
        <v>3235</v>
      </c>
      <c r="K122" s="79">
        <f>'DNSP On Med 2019ABR'!J114</f>
        <v>1460</v>
      </c>
      <c r="L122" s="80">
        <f>'DNSP On Med 2019ABR'!K114</f>
        <v>0.45131375579598143</v>
      </c>
    </row>
    <row r="123" spans="1:12" x14ac:dyDescent="0.25">
      <c r="A123" s="71">
        <v>3009</v>
      </c>
      <c r="B123" s="4" t="s">
        <v>40</v>
      </c>
      <c r="C123" s="4">
        <v>2010</v>
      </c>
      <c r="D123" s="4">
        <v>3</v>
      </c>
      <c r="E123" s="79">
        <f>'DNSP On Med 2019ABR'!D115</f>
        <v>28010.400119999998</v>
      </c>
      <c r="F123" s="77">
        <f>'Opex Price Calcs'!P13</f>
        <v>1.1243125351578573</v>
      </c>
      <c r="G123" s="79">
        <f>'DNSP On Med 2019ABR'!F115</f>
        <v>701.49400000000003</v>
      </c>
      <c r="H123" s="79">
        <f>'DNSP On Med 2019ABR'!G115</f>
        <v>701.49400000000003</v>
      </c>
      <c r="I123" s="79">
        <f>'DNSP On Med 2019ABR'!H115</f>
        <v>152238</v>
      </c>
      <c r="J123" s="79">
        <f>'DNSP On Med 2019ABR'!I115</f>
        <v>3352</v>
      </c>
      <c r="K123" s="79">
        <f>'DNSP On Med 2019ABR'!J115</f>
        <v>1579</v>
      </c>
      <c r="L123" s="80">
        <f>'DNSP On Med 2019ABR'!K115</f>
        <v>0.47106205250596661</v>
      </c>
    </row>
    <row r="124" spans="1:12" x14ac:dyDescent="0.25">
      <c r="A124" s="71">
        <v>3009</v>
      </c>
      <c r="B124" s="4" t="s">
        <v>40</v>
      </c>
      <c r="C124" s="4">
        <v>2011</v>
      </c>
      <c r="D124" s="4">
        <v>3</v>
      </c>
      <c r="E124" s="79">
        <f>'DNSP On Med 2019ABR'!D116</f>
        <v>28945.433539999998</v>
      </c>
      <c r="F124" s="77">
        <f>'Opex Price Calcs'!P14</f>
        <v>1.1430978626415853</v>
      </c>
      <c r="G124" s="79">
        <f>'DNSP On Med 2019ABR'!F116</f>
        <v>734.99200000000008</v>
      </c>
      <c r="H124" s="79">
        <f>'DNSP On Med 2019ABR'!G116</f>
        <v>734.99200000000008</v>
      </c>
      <c r="I124" s="79">
        <f>'DNSP On Med 2019ABR'!H116</f>
        <v>154046</v>
      </c>
      <c r="J124" s="79">
        <f>'DNSP On Med 2019ABR'!I116</f>
        <v>3469</v>
      </c>
      <c r="K124" s="79">
        <f>'DNSP On Med 2019ABR'!J116</f>
        <v>1635</v>
      </c>
      <c r="L124" s="80">
        <f>'DNSP On Med 2019ABR'!K116</f>
        <v>0.47131738253098876</v>
      </c>
    </row>
    <row r="125" spans="1:12" x14ac:dyDescent="0.25">
      <c r="A125" s="71">
        <v>3009</v>
      </c>
      <c r="B125" s="4" t="s">
        <v>40</v>
      </c>
      <c r="C125" s="4">
        <v>2012</v>
      </c>
      <c r="D125" s="4">
        <v>3</v>
      </c>
      <c r="E125" s="79">
        <f>'DNSP On Med 2019ABR'!D117</f>
        <v>33635.988956302463</v>
      </c>
      <c r="F125" s="77">
        <f>'Opex Price Calcs'!P15</f>
        <v>1.1601447797801889</v>
      </c>
      <c r="G125" s="79">
        <f>'DNSP On Med 2019ABR'!F117</f>
        <v>734.51299999999992</v>
      </c>
      <c r="H125" s="79">
        <f>'DNSP On Med 2019ABR'!G117</f>
        <v>734.99200000000008</v>
      </c>
      <c r="I125" s="79">
        <f>'DNSP On Med 2019ABR'!H117</f>
        <v>156195</v>
      </c>
      <c r="J125" s="79">
        <f>'DNSP On Med 2019ABR'!I117</f>
        <v>3604</v>
      </c>
      <c r="K125" s="79">
        <f>'DNSP On Med 2019ABR'!J117</f>
        <v>1654</v>
      </c>
      <c r="L125" s="80">
        <f>'DNSP On Med 2019ABR'!K117</f>
        <v>0.45893451720310768</v>
      </c>
    </row>
    <row r="126" spans="1:12" x14ac:dyDescent="0.25">
      <c r="A126" s="71">
        <v>3009</v>
      </c>
      <c r="B126" s="4" t="s">
        <v>40</v>
      </c>
      <c r="C126" s="4">
        <v>2013</v>
      </c>
      <c r="D126" s="4">
        <v>3</v>
      </c>
      <c r="E126" s="79">
        <f>'DNSP On Med 2019ABR'!D118</f>
        <v>34859.171040000001</v>
      </c>
      <c r="F126" s="77">
        <f>'Opex Price Calcs'!P16</f>
        <v>1.1787456307534185</v>
      </c>
      <c r="G126" s="79">
        <f>'DNSP On Med 2019ABR'!F118</f>
        <v>714.88599999999997</v>
      </c>
      <c r="H126" s="79">
        <f>'DNSP On Med 2019ABR'!G118</f>
        <v>734.99200000000008</v>
      </c>
      <c r="I126" s="79">
        <f>'DNSP On Med 2019ABR'!H118</f>
        <v>157492</v>
      </c>
      <c r="J126" s="79">
        <f>'DNSP On Med 2019ABR'!I118</f>
        <v>3656</v>
      </c>
      <c r="K126" s="79">
        <f>'DNSP On Med 2019ABR'!J118</f>
        <v>1682</v>
      </c>
      <c r="L126" s="80">
        <f>'DNSP On Med 2019ABR'!K118</f>
        <v>0.46006564551422319</v>
      </c>
    </row>
    <row r="127" spans="1:12" x14ac:dyDescent="0.25">
      <c r="A127" s="71">
        <v>3009</v>
      </c>
      <c r="B127" s="4" t="s">
        <v>40</v>
      </c>
      <c r="C127" s="4">
        <v>2014</v>
      </c>
      <c r="D127" s="4">
        <v>3</v>
      </c>
      <c r="E127" s="79">
        <f>'DNSP On Med 2019ABR'!D119</f>
        <v>35538.762000000002</v>
      </c>
      <c r="F127" s="77">
        <f>'Opex Price Calcs'!P17</f>
        <v>1.2033004656242552</v>
      </c>
      <c r="G127" s="79">
        <f>'DNSP On Med 2019ABR'!F119</f>
        <v>617.02300000000002</v>
      </c>
      <c r="H127" s="79">
        <f>'DNSP On Med 2019ABR'!G119</f>
        <v>734.99200000000008</v>
      </c>
      <c r="I127" s="79">
        <f>'DNSP On Med 2019ABR'!H119</f>
        <v>158982</v>
      </c>
      <c r="J127" s="79">
        <f>'DNSP On Med 2019ABR'!I119</f>
        <v>3631</v>
      </c>
      <c r="K127" s="79">
        <f>'DNSP On Med 2019ABR'!J119</f>
        <v>1682</v>
      </c>
      <c r="L127" s="80">
        <f>'DNSP On Med 2019ABR'!K119</f>
        <v>0.463233269071881</v>
      </c>
    </row>
    <row r="128" spans="1:12" x14ac:dyDescent="0.25">
      <c r="A128" s="71">
        <v>3009</v>
      </c>
      <c r="B128" s="4" t="s">
        <v>40</v>
      </c>
      <c r="C128" s="4">
        <v>2015</v>
      </c>
      <c r="D128" s="4">
        <v>3</v>
      </c>
      <c r="E128" s="79">
        <f>'DNSP On Med 2019ABR'!D120</f>
        <v>36626.498</v>
      </c>
      <c r="F128" s="77">
        <f>'Opex Price Calcs'!P18</f>
        <v>1.2317327248241474</v>
      </c>
      <c r="G128" s="79">
        <f>'DNSP On Med 2019ABR'!F120</f>
        <v>652.447</v>
      </c>
      <c r="H128" s="79">
        <f>'DNSP On Med 2019ABR'!G120</f>
        <v>734.99200000000008</v>
      </c>
      <c r="I128" s="79">
        <f>'DNSP On Med 2019ABR'!H120</f>
        <v>160279</v>
      </c>
      <c r="J128" s="79">
        <f>'DNSP On Med 2019ABR'!I120</f>
        <v>3648.5</v>
      </c>
      <c r="K128" s="79">
        <f>'DNSP On Med 2019ABR'!J120</f>
        <v>1696.5</v>
      </c>
      <c r="L128" s="80">
        <f>'DNSP On Med 2019ABR'!K120</f>
        <v>0.46498561052487325</v>
      </c>
    </row>
    <row r="129" spans="1:12" x14ac:dyDescent="0.25">
      <c r="A129" s="71">
        <v>3009</v>
      </c>
      <c r="B129" s="4" t="s">
        <v>40</v>
      </c>
      <c r="C129" s="4">
        <v>2016</v>
      </c>
      <c r="D129" s="4">
        <v>3</v>
      </c>
      <c r="E129" s="79">
        <f>'DNSP On Med 2019ABR'!D121</f>
        <v>38440.610430000001</v>
      </c>
      <c r="F129" s="77">
        <f>'Opex Price Calcs'!P19</f>
        <v>1.2460953688434946</v>
      </c>
      <c r="G129" s="79">
        <f>'DNSP On Med 2019ABR'!F121</f>
        <v>684.68799999999999</v>
      </c>
      <c r="H129" s="79">
        <f>'DNSP On Med 2019ABR'!G121</f>
        <v>734.99200000000008</v>
      </c>
      <c r="I129" s="79">
        <f>'DNSP On Med 2019ABR'!H121</f>
        <v>161711</v>
      </c>
      <c r="J129" s="79">
        <f>'DNSP On Med 2019ABR'!I121</f>
        <v>3666</v>
      </c>
      <c r="K129" s="79">
        <f>'DNSP On Med 2019ABR'!J121</f>
        <v>1711</v>
      </c>
      <c r="L129" s="80">
        <f>'DNSP On Med 2019ABR'!K121</f>
        <v>0.46672122204037098</v>
      </c>
    </row>
    <row r="130" spans="1:12" x14ac:dyDescent="0.25">
      <c r="A130" s="71">
        <v>3009</v>
      </c>
      <c r="B130" s="4" t="s">
        <v>40</v>
      </c>
      <c r="C130" s="4">
        <v>2017</v>
      </c>
      <c r="D130" s="4">
        <v>3</v>
      </c>
      <c r="E130" s="79">
        <f>'DNSP On Med 2019ABR'!D122</f>
        <v>38678.039620000003</v>
      </c>
      <c r="F130" s="77">
        <f>'Opex Price Calcs'!P20</f>
        <v>1.2681003312092725</v>
      </c>
      <c r="G130" s="79">
        <f>'DNSP On Med 2019ABR'!F122</f>
        <v>626.50599999999997</v>
      </c>
      <c r="H130" s="79">
        <f>'DNSP On Med 2019ABR'!G122</f>
        <v>734.99200000000008</v>
      </c>
      <c r="I130" s="79">
        <f>'DNSP On Med 2019ABR'!H122</f>
        <v>162955</v>
      </c>
      <c r="J130" s="79">
        <f>'DNSP On Med 2019ABR'!I122</f>
        <v>3738</v>
      </c>
      <c r="K130" s="79">
        <f>'DNSP On Med 2019ABR'!J122</f>
        <v>1767</v>
      </c>
      <c r="L130" s="80">
        <f>'DNSP On Med 2019ABR'!K122</f>
        <v>0.4727126805778491</v>
      </c>
    </row>
    <row r="131" spans="1:12" x14ac:dyDescent="0.25">
      <c r="A131" s="71">
        <v>3009</v>
      </c>
      <c r="B131" s="4" t="s">
        <v>40</v>
      </c>
      <c r="C131" s="4">
        <v>2018</v>
      </c>
      <c r="D131" s="4">
        <v>3</v>
      </c>
      <c r="E131" s="79">
        <f>'DNSP On Med 2019ABR'!D123</f>
        <v>38584.590750000003</v>
      </c>
      <c r="F131" s="77">
        <f>'Opex Price Calcs'!P21</f>
        <v>1.2997613887589472</v>
      </c>
      <c r="G131" s="79">
        <f>'DNSP On Med 2019ABR'!F123</f>
        <v>696.63900000000001</v>
      </c>
      <c r="H131" s="79">
        <f>'DNSP On Med 2019ABR'!G123</f>
        <v>734.99200000000008</v>
      </c>
      <c r="I131" s="79">
        <f>'DNSP On Med 2019ABR'!H123</f>
        <v>164732</v>
      </c>
      <c r="J131" s="79">
        <f>'DNSP On Med 2019ABR'!I123</f>
        <v>3785</v>
      </c>
      <c r="K131" s="79">
        <f>'DNSP On Med 2019ABR'!J123</f>
        <v>1836</v>
      </c>
      <c r="L131" s="80">
        <f>'DNSP On Med 2019ABR'!K123</f>
        <v>0.48507265521796566</v>
      </c>
    </row>
    <row r="132" spans="1:12" x14ac:dyDescent="0.25">
      <c r="A132" s="71">
        <v>3009</v>
      </c>
      <c r="B132" s="4" t="s">
        <v>40</v>
      </c>
      <c r="C132" s="4">
        <v>2019</v>
      </c>
      <c r="D132" s="4">
        <v>3</v>
      </c>
      <c r="E132" s="79">
        <f>'DNSP On Med 2019ABR'!D124</f>
        <v>40136.683709999998</v>
      </c>
      <c r="F132" s="77">
        <f>'Opex Price Calcs'!P22</f>
        <v>1.3315179820324823</v>
      </c>
      <c r="G132" s="79">
        <f>'DNSP On Med 2019ABR'!F124</f>
        <v>648.61800000000005</v>
      </c>
      <c r="H132" s="79">
        <f>'DNSP On Med 2019ABR'!G124</f>
        <v>734.99200000000008</v>
      </c>
      <c r="I132" s="79">
        <f>'DNSP On Med 2019ABR'!H124</f>
        <v>167653</v>
      </c>
      <c r="J132" s="79">
        <f>'DNSP On Med 2019ABR'!I124</f>
        <v>3823</v>
      </c>
      <c r="K132" s="79">
        <f>'DNSP On Med 2019ABR'!J124</f>
        <v>1856</v>
      </c>
      <c r="L132" s="80">
        <f>'DNSP On Med 2019ABR'!K124</f>
        <v>0.48548260528380854</v>
      </c>
    </row>
    <row r="133" spans="1:12" x14ac:dyDescent="0.25">
      <c r="A133" s="71">
        <v>3009</v>
      </c>
      <c r="B133" s="4" t="s">
        <v>40</v>
      </c>
      <c r="C133" s="4">
        <v>2020</v>
      </c>
      <c r="D133" s="4">
        <v>3</v>
      </c>
      <c r="E133" s="72">
        <v>40002.780729999897</v>
      </c>
      <c r="F133" s="77">
        <f>'Opex Price Calcs'!P23</f>
        <v>1.4058700369485218</v>
      </c>
      <c r="G133" s="81">
        <f>'OEB-Yearbook'!E1085</f>
        <v>750.59799999999996</v>
      </c>
      <c r="H133" s="75">
        <f>MAX(G133,H132)</f>
        <v>750.59799999999996</v>
      </c>
      <c r="I133" s="81">
        <f>'OEB-Yearbook'!F1085</f>
        <v>169489</v>
      </c>
      <c r="J133" s="81">
        <f>'OEB-Yearbook'!G1085</f>
        <v>3867</v>
      </c>
      <c r="K133" s="81">
        <f>'OEB-Yearbook'!H1085</f>
        <v>1932</v>
      </c>
      <c r="L133" s="76">
        <f>K133/J133</f>
        <v>0.49961210240496506</v>
      </c>
    </row>
    <row r="134" spans="1:12" x14ac:dyDescent="0.25">
      <c r="A134" s="71">
        <v>3009</v>
      </c>
      <c r="B134" s="4" t="s">
        <v>40</v>
      </c>
      <c r="C134" s="4">
        <v>2021</v>
      </c>
      <c r="D134" s="4">
        <v>3</v>
      </c>
      <c r="E134" s="72">
        <v>42460.838889999999</v>
      </c>
      <c r="F134" s="77">
        <f>'Opex Price Calcs'!P24</f>
        <v>1.4584022182954006</v>
      </c>
      <c r="G134" s="89">
        <v>711.25699999999995</v>
      </c>
      <c r="H134" s="75">
        <f>MAX(G134,H133)</f>
        <v>750.59799999999996</v>
      </c>
      <c r="I134" s="81">
        <f>'OEB-Yearbook'!F1086</f>
        <v>171564</v>
      </c>
      <c r="J134" s="89">
        <f>Lines!I69</f>
        <v>3919</v>
      </c>
      <c r="K134" s="89">
        <f>Lines!J69</f>
        <v>1970</v>
      </c>
      <c r="L134" s="76">
        <f>K134/J134</f>
        <v>0.5026792549119673</v>
      </c>
    </row>
    <row r="135" spans="1:12" x14ac:dyDescent="0.25">
      <c r="A135" s="71">
        <v>3010</v>
      </c>
      <c r="B135" s="4" t="s">
        <v>19</v>
      </c>
      <c r="C135" s="4">
        <v>2005</v>
      </c>
      <c r="D135" s="4">
        <v>3</v>
      </c>
      <c r="E135" s="79">
        <f>'DNSP On Med 2019ABR'!D125</f>
        <v>8926.8230400000011</v>
      </c>
      <c r="F135" s="77">
        <f>'Opex Price Calcs'!P8</f>
        <v>1</v>
      </c>
      <c r="G135" s="79">
        <f>'DNSP On Med 2019ABR'!F125</f>
        <v>386.56799999999998</v>
      </c>
      <c r="H135" s="79">
        <f>'DNSP On Med 2019ABR'!G125</f>
        <v>386.56799999999998</v>
      </c>
      <c r="I135" s="79">
        <f>'DNSP On Med 2019ABR'!H125</f>
        <v>79487</v>
      </c>
      <c r="J135" s="79">
        <f>'DNSP On Med 2019ABR'!I125</f>
        <v>1706</v>
      </c>
      <c r="K135" s="79">
        <f>'DNSP On Med 2019ABR'!J125</f>
        <v>684</v>
      </c>
      <c r="L135" s="80">
        <f>'DNSP On Med 2019ABR'!K125</f>
        <v>0.40093786635404455</v>
      </c>
    </row>
    <row r="136" spans="1:12" x14ac:dyDescent="0.25">
      <c r="A136" s="71">
        <v>3010</v>
      </c>
      <c r="B136" s="4" t="s">
        <v>19</v>
      </c>
      <c r="C136" s="4">
        <v>2006</v>
      </c>
      <c r="D136" s="4">
        <v>3</v>
      </c>
      <c r="E136" s="79">
        <f>'DNSP On Med 2019ABR'!D126</f>
        <v>10110.65676</v>
      </c>
      <c r="F136" s="77">
        <f>'Opex Price Calcs'!P9</f>
        <v>1.0181607380073696</v>
      </c>
      <c r="G136" s="79">
        <f>'DNSP On Med 2019ABR'!F126</f>
        <v>379.97199999999998</v>
      </c>
      <c r="H136" s="79">
        <f>'DNSP On Med 2019ABR'!G126</f>
        <v>386.56799999999998</v>
      </c>
      <c r="I136" s="79">
        <f>'DNSP On Med 2019ABR'!H126</f>
        <v>80940</v>
      </c>
      <c r="J136" s="79">
        <f>'DNSP On Med 2019ABR'!I126</f>
        <v>1787</v>
      </c>
      <c r="K136" s="79">
        <f>'DNSP On Med 2019ABR'!J126</f>
        <v>751</v>
      </c>
      <c r="L136" s="80">
        <f>'DNSP On Med 2019ABR'!K126</f>
        <v>0.42025741466144378</v>
      </c>
    </row>
    <row r="137" spans="1:12" x14ac:dyDescent="0.25">
      <c r="A137" s="71">
        <v>3010</v>
      </c>
      <c r="B137" s="4" t="s">
        <v>19</v>
      </c>
      <c r="C137" s="4">
        <v>2007</v>
      </c>
      <c r="D137" s="4">
        <v>3</v>
      </c>
      <c r="E137" s="79">
        <f>'DNSP On Med 2019ABR'!D127</f>
        <v>10554.747509999999</v>
      </c>
      <c r="F137" s="77">
        <f>'Opex Price Calcs'!P10</f>
        <v>1.0531931014872313</v>
      </c>
      <c r="G137" s="79">
        <f>'DNSP On Med 2019ABR'!F127</f>
        <v>370.93400000000003</v>
      </c>
      <c r="H137" s="79">
        <f>'DNSP On Med 2019ABR'!G127</f>
        <v>386.56799999999998</v>
      </c>
      <c r="I137" s="79">
        <f>'DNSP On Med 2019ABR'!H127</f>
        <v>82599</v>
      </c>
      <c r="J137" s="79">
        <f>'DNSP On Med 2019ABR'!I127</f>
        <v>1840</v>
      </c>
      <c r="K137" s="79">
        <f>'DNSP On Med 2019ABR'!J127</f>
        <v>797</v>
      </c>
      <c r="L137" s="80">
        <f>'DNSP On Med 2019ABR'!K127</f>
        <v>0.4331521739130435</v>
      </c>
    </row>
    <row r="138" spans="1:12" x14ac:dyDescent="0.25">
      <c r="A138" s="71">
        <v>3010</v>
      </c>
      <c r="B138" s="4" t="s">
        <v>19</v>
      </c>
      <c r="C138" s="4">
        <v>2008</v>
      </c>
      <c r="D138" s="4">
        <v>3</v>
      </c>
      <c r="E138" s="79">
        <f>'DNSP On Med 2019ABR'!D128</f>
        <v>11184.20451</v>
      </c>
      <c r="F138" s="77">
        <f>'Opex Price Calcs'!P11</f>
        <v>1.078564603993923</v>
      </c>
      <c r="G138" s="79">
        <f>'DNSP On Med 2019ABR'!F128</f>
        <v>350.93</v>
      </c>
      <c r="H138" s="79">
        <f>'DNSP On Med 2019ABR'!G128</f>
        <v>386.56799999999998</v>
      </c>
      <c r="I138" s="79">
        <f>'DNSP On Med 2019ABR'!H128</f>
        <v>84195</v>
      </c>
      <c r="J138" s="79">
        <f>'DNSP On Med 2019ABR'!I128</f>
        <v>1872</v>
      </c>
      <c r="K138" s="79">
        <f>'DNSP On Med 2019ABR'!J128</f>
        <v>828</v>
      </c>
      <c r="L138" s="80">
        <f>'DNSP On Med 2019ABR'!K128</f>
        <v>0.44230769230769229</v>
      </c>
    </row>
    <row r="139" spans="1:12" x14ac:dyDescent="0.25">
      <c r="A139" s="71">
        <v>3010</v>
      </c>
      <c r="B139" s="4" t="s">
        <v>19</v>
      </c>
      <c r="C139" s="4">
        <v>2009</v>
      </c>
      <c r="D139" s="4">
        <v>3</v>
      </c>
      <c r="E139" s="79">
        <f>'DNSP On Med 2019ABR'!D129</f>
        <v>11204.17886</v>
      </c>
      <c r="F139" s="77">
        <f>'Opex Price Calcs'!P12</f>
        <v>1.0915070880241431</v>
      </c>
      <c r="G139" s="79">
        <f>'DNSP On Med 2019ABR'!F129</f>
        <v>339.97300000000001</v>
      </c>
      <c r="H139" s="79">
        <f>'DNSP On Med 2019ABR'!G129</f>
        <v>386.56799999999998</v>
      </c>
      <c r="I139" s="79">
        <f>'DNSP On Med 2019ABR'!H129</f>
        <v>85174</v>
      </c>
      <c r="J139" s="79">
        <f>'DNSP On Med 2019ABR'!I129</f>
        <v>1854</v>
      </c>
      <c r="K139" s="79">
        <f>'DNSP On Med 2019ABR'!J129</f>
        <v>819</v>
      </c>
      <c r="L139" s="80">
        <f>'DNSP On Med 2019ABR'!K129</f>
        <v>0.44174757281553401</v>
      </c>
    </row>
    <row r="140" spans="1:12" x14ac:dyDescent="0.25">
      <c r="A140" s="71">
        <v>3010</v>
      </c>
      <c r="B140" s="4" t="s">
        <v>19</v>
      </c>
      <c r="C140" s="4">
        <v>2010</v>
      </c>
      <c r="D140" s="4">
        <v>3</v>
      </c>
      <c r="E140" s="79">
        <f>'DNSP On Med 2019ABR'!D130</f>
        <v>11318.641240000003</v>
      </c>
      <c r="F140" s="77">
        <f>'Opex Price Calcs'!P13</f>
        <v>1.1243125351578573</v>
      </c>
      <c r="G140" s="79">
        <f>'DNSP On Med 2019ABR'!F130</f>
        <v>367.988</v>
      </c>
      <c r="H140" s="79">
        <f>'DNSP On Med 2019ABR'!G130</f>
        <v>386.56799999999998</v>
      </c>
      <c r="I140" s="79">
        <f>'DNSP On Med 2019ABR'!H130</f>
        <v>86611</v>
      </c>
      <c r="J140" s="79">
        <f>'DNSP On Med 2019ABR'!I130</f>
        <v>1866</v>
      </c>
      <c r="K140" s="79">
        <f>'DNSP On Med 2019ABR'!J130</f>
        <v>824</v>
      </c>
      <c r="L140" s="80">
        <f>'DNSP On Med 2019ABR'!K130</f>
        <v>0.44158628081457663</v>
      </c>
    </row>
    <row r="141" spans="1:12" x14ac:dyDescent="0.25">
      <c r="A141" s="71">
        <v>3010</v>
      </c>
      <c r="B141" s="4" t="s">
        <v>19</v>
      </c>
      <c r="C141" s="4">
        <v>2011</v>
      </c>
      <c r="D141" s="4">
        <v>3</v>
      </c>
      <c r="E141" s="79">
        <f>'DNSP On Med 2019ABR'!D131</f>
        <v>12675.77918</v>
      </c>
      <c r="F141" s="77">
        <f>'Opex Price Calcs'!P14</f>
        <v>1.1430978626415853</v>
      </c>
      <c r="G141" s="79">
        <f>'DNSP On Med 2019ABR'!F131</f>
        <v>377.02</v>
      </c>
      <c r="H141" s="79">
        <f>'DNSP On Med 2019ABR'!G131</f>
        <v>386.56799999999998</v>
      </c>
      <c r="I141" s="79">
        <f>'DNSP On Med 2019ABR'!H131</f>
        <v>87965</v>
      </c>
      <c r="J141" s="79">
        <f>'DNSP On Med 2019ABR'!I131</f>
        <v>1878</v>
      </c>
      <c r="K141" s="79">
        <f>'DNSP On Med 2019ABR'!J131</f>
        <v>832</v>
      </c>
      <c r="L141" s="80">
        <f>'DNSP On Med 2019ABR'!K131</f>
        <v>0.44302449414270501</v>
      </c>
    </row>
    <row r="142" spans="1:12" x14ac:dyDescent="0.25">
      <c r="A142" s="71">
        <v>3010</v>
      </c>
      <c r="B142" s="4" t="s">
        <v>19</v>
      </c>
      <c r="C142" s="4">
        <v>2012</v>
      </c>
      <c r="D142" s="4">
        <v>3</v>
      </c>
      <c r="E142" s="79">
        <f>'DNSP On Med 2019ABR'!D132</f>
        <v>13712.945107607373</v>
      </c>
      <c r="F142" s="77">
        <f>'Opex Price Calcs'!P15</f>
        <v>1.1601447797801889</v>
      </c>
      <c r="G142" s="79">
        <f>'DNSP On Med 2019ABR'!F132</f>
        <v>378.97699999999998</v>
      </c>
      <c r="H142" s="79">
        <f>'DNSP On Med 2019ABR'!G132</f>
        <v>386.56799999999998</v>
      </c>
      <c r="I142" s="79">
        <f>'DNSP On Med 2019ABR'!H132</f>
        <v>89026</v>
      </c>
      <c r="J142" s="79">
        <f>'DNSP On Med 2019ABR'!I132</f>
        <v>1887</v>
      </c>
      <c r="K142" s="79">
        <f>'DNSP On Med 2019ABR'!J132</f>
        <v>854</v>
      </c>
      <c r="L142" s="80">
        <f>'DNSP On Med 2019ABR'!K132</f>
        <v>0.45257021727609964</v>
      </c>
    </row>
    <row r="143" spans="1:12" x14ac:dyDescent="0.25">
      <c r="A143" s="71">
        <v>3010</v>
      </c>
      <c r="B143" s="4" t="s">
        <v>19</v>
      </c>
      <c r="C143" s="4">
        <v>2013</v>
      </c>
      <c r="D143" s="4">
        <v>3</v>
      </c>
      <c r="E143" s="79">
        <f>'DNSP On Med 2019ABR'!D133</f>
        <v>15004.497589999999</v>
      </c>
      <c r="F143" s="77">
        <f>'Opex Price Calcs'!P16</f>
        <v>1.1787456307534185</v>
      </c>
      <c r="G143" s="79">
        <f>'DNSP On Med 2019ABR'!F133</f>
        <v>379.77699999999999</v>
      </c>
      <c r="H143" s="79">
        <f>'DNSP On Med 2019ABR'!G133</f>
        <v>386.56799999999998</v>
      </c>
      <c r="I143" s="79">
        <f>'DNSP On Med 2019ABR'!H133</f>
        <v>90019</v>
      </c>
      <c r="J143" s="79">
        <f>'DNSP On Med 2019ABR'!I133</f>
        <v>1901</v>
      </c>
      <c r="K143" s="79">
        <f>'DNSP On Med 2019ABR'!J133</f>
        <v>872</v>
      </c>
      <c r="L143" s="80">
        <f>'DNSP On Med 2019ABR'!K133</f>
        <v>0.45870594423987376</v>
      </c>
    </row>
    <row r="144" spans="1:12" x14ac:dyDescent="0.25">
      <c r="A144" s="71">
        <v>3010</v>
      </c>
      <c r="B144" s="4" t="s">
        <v>19</v>
      </c>
      <c r="C144" s="4">
        <v>2014</v>
      </c>
      <c r="D144" s="4">
        <v>3</v>
      </c>
      <c r="E144" s="79">
        <f>'DNSP On Med 2019ABR'!D134</f>
        <v>14798.493</v>
      </c>
      <c r="F144" s="77">
        <f>'Opex Price Calcs'!P17</f>
        <v>1.2033004656242552</v>
      </c>
      <c r="G144" s="79">
        <f>'DNSP On Med 2019ABR'!F134</f>
        <v>322.99</v>
      </c>
      <c r="H144" s="79">
        <f>'DNSP On Med 2019ABR'!G134</f>
        <v>386.56799999999998</v>
      </c>
      <c r="I144" s="79">
        <f>'DNSP On Med 2019ABR'!H134</f>
        <v>91144</v>
      </c>
      <c r="J144" s="79">
        <f>'DNSP On Med 2019ABR'!I134</f>
        <v>1904</v>
      </c>
      <c r="K144" s="79">
        <f>'DNSP On Med 2019ABR'!J134</f>
        <v>875</v>
      </c>
      <c r="L144" s="80">
        <f>'DNSP On Med 2019ABR'!K134</f>
        <v>0.45955882352941174</v>
      </c>
    </row>
    <row r="145" spans="1:12" x14ac:dyDescent="0.25">
      <c r="A145" s="71">
        <v>3010</v>
      </c>
      <c r="B145" s="4" t="s">
        <v>19</v>
      </c>
      <c r="C145" s="4">
        <v>2015</v>
      </c>
      <c r="D145" s="4">
        <v>3</v>
      </c>
      <c r="E145" s="79">
        <f>'DNSP On Med 2019ABR'!D135</f>
        <v>14237.678</v>
      </c>
      <c r="F145" s="77">
        <f>'Opex Price Calcs'!P18</f>
        <v>1.2317327248241474</v>
      </c>
      <c r="G145" s="79">
        <f>'DNSP On Med 2019ABR'!F135</f>
        <v>328.00700000000001</v>
      </c>
      <c r="H145" s="79">
        <f>'DNSP On Med 2019ABR'!G135</f>
        <v>386.56799999999998</v>
      </c>
      <c r="I145" s="79">
        <f>'DNSP On Med 2019ABR'!H135</f>
        <v>92405</v>
      </c>
      <c r="J145" s="79">
        <f>'DNSP On Med 2019ABR'!I135</f>
        <v>1918</v>
      </c>
      <c r="K145" s="79">
        <f>'DNSP On Med 2019ABR'!J135</f>
        <v>906</v>
      </c>
      <c r="L145" s="80">
        <f>'DNSP On Med 2019ABR'!K135</f>
        <v>0.47236704900938475</v>
      </c>
    </row>
    <row r="146" spans="1:12" x14ac:dyDescent="0.25">
      <c r="A146" s="71">
        <v>3010</v>
      </c>
      <c r="B146" s="4" t="s">
        <v>19</v>
      </c>
      <c r="C146" s="4">
        <v>2016</v>
      </c>
      <c r="D146" s="4">
        <v>3</v>
      </c>
      <c r="E146" s="79">
        <f>'DNSP On Med 2019ABR'!D136</f>
        <v>15268.93172</v>
      </c>
      <c r="F146" s="77">
        <f>'Opex Price Calcs'!P19</f>
        <v>1.2460953688434946</v>
      </c>
      <c r="G146" s="79">
        <f>'DNSP On Med 2019ABR'!F136</f>
        <v>360.767</v>
      </c>
      <c r="H146" s="79">
        <f>'DNSP On Med 2019ABR'!G136</f>
        <v>386.56799999999998</v>
      </c>
      <c r="I146" s="79">
        <f>'DNSP On Med 2019ABR'!H136</f>
        <v>94059</v>
      </c>
      <c r="J146" s="79">
        <f>'DNSP On Med 2019ABR'!I136</f>
        <v>1948</v>
      </c>
      <c r="K146" s="79">
        <f>'DNSP On Med 2019ABR'!J136</f>
        <v>931</v>
      </c>
      <c r="L146" s="80">
        <f>'DNSP On Med 2019ABR'!K136</f>
        <v>0.47792607802874743</v>
      </c>
    </row>
    <row r="147" spans="1:12" x14ac:dyDescent="0.25">
      <c r="A147" s="71">
        <v>3010</v>
      </c>
      <c r="B147" s="4" t="s">
        <v>19</v>
      </c>
      <c r="C147" s="4">
        <v>2017</v>
      </c>
      <c r="D147" s="4">
        <v>3</v>
      </c>
      <c r="E147" s="79">
        <f>'DNSP On Med 2019ABR'!D137</f>
        <v>16163.456330000001</v>
      </c>
      <c r="F147" s="77">
        <f>'Opex Price Calcs'!P20</f>
        <v>1.2681003312092725</v>
      </c>
      <c r="G147" s="79">
        <f>'DNSP On Med 2019ABR'!F137</f>
        <v>325.69099999999997</v>
      </c>
      <c r="H147" s="79">
        <f>'DNSP On Med 2019ABR'!G137</f>
        <v>386.56799999999998</v>
      </c>
      <c r="I147" s="79">
        <f>'DNSP On Med 2019ABR'!H137</f>
        <v>95758</v>
      </c>
      <c r="J147" s="79">
        <f>'DNSP On Med 2019ABR'!I137</f>
        <v>1968</v>
      </c>
      <c r="K147" s="79">
        <f>'DNSP On Med 2019ABR'!J137</f>
        <v>950</v>
      </c>
      <c r="L147" s="80">
        <f>'DNSP On Med 2019ABR'!K137</f>
        <v>0.48272357723577236</v>
      </c>
    </row>
    <row r="148" spans="1:12" x14ac:dyDescent="0.25">
      <c r="A148" s="71">
        <v>3010</v>
      </c>
      <c r="B148" s="4" t="s">
        <v>19</v>
      </c>
      <c r="C148" s="4">
        <v>2018</v>
      </c>
      <c r="D148" s="4">
        <v>3</v>
      </c>
      <c r="E148" s="79">
        <f>'DNSP On Med 2019ABR'!D138</f>
        <v>17517.34132</v>
      </c>
      <c r="F148" s="77">
        <f>'Opex Price Calcs'!P21</f>
        <v>1.2997613887589472</v>
      </c>
      <c r="G148" s="79">
        <f>'DNSP On Med 2019ABR'!F138</f>
        <v>370.68799999999999</v>
      </c>
      <c r="H148" s="79">
        <f>'DNSP On Med 2019ABR'!G138</f>
        <v>386.56799999999998</v>
      </c>
      <c r="I148" s="79">
        <f>'DNSP On Med 2019ABR'!H138</f>
        <v>96828</v>
      </c>
      <c r="J148" s="79">
        <f>'DNSP On Med 2019ABR'!I138</f>
        <v>1974</v>
      </c>
      <c r="K148" s="79">
        <f>'DNSP On Med 2019ABR'!J138</f>
        <v>961</v>
      </c>
      <c r="L148" s="80">
        <f>'DNSP On Med 2019ABR'!K138</f>
        <v>0.4868287740628166</v>
      </c>
    </row>
    <row r="149" spans="1:12" x14ac:dyDescent="0.25">
      <c r="A149" s="71">
        <v>3010</v>
      </c>
      <c r="B149" s="4" t="s">
        <v>19</v>
      </c>
      <c r="C149" s="4">
        <v>2019</v>
      </c>
      <c r="D149" s="4">
        <v>3</v>
      </c>
      <c r="E149" s="79">
        <f>'DNSP On Med 2019ABR'!D139</f>
        <v>17521.849060000004</v>
      </c>
      <c r="F149" s="77">
        <f>'Opex Price Calcs'!P22</f>
        <v>1.3315179820324823</v>
      </c>
      <c r="G149" s="79">
        <f>'DNSP On Med 2019ABR'!F139</f>
        <v>342.58800000000002</v>
      </c>
      <c r="H149" s="79">
        <f>'DNSP On Med 2019ABR'!G139</f>
        <v>386.56799999999998</v>
      </c>
      <c r="I149" s="79">
        <f>'DNSP On Med 2019ABR'!H139</f>
        <v>97696</v>
      </c>
      <c r="J149" s="79">
        <f>'DNSP On Med 2019ABR'!I139</f>
        <v>1980</v>
      </c>
      <c r="K149" s="79">
        <f>'DNSP On Med 2019ABR'!J139</f>
        <v>970</v>
      </c>
      <c r="L149" s="80">
        <f>'DNSP On Med 2019ABR'!K139</f>
        <v>0.48989898989898989</v>
      </c>
    </row>
    <row r="150" spans="1:12" x14ac:dyDescent="0.25">
      <c r="A150" s="71">
        <v>3010</v>
      </c>
      <c r="B150" s="4" t="s">
        <v>19</v>
      </c>
      <c r="C150" s="4">
        <v>2020</v>
      </c>
      <c r="D150" s="4">
        <v>3</v>
      </c>
      <c r="E150" s="72">
        <v>18911.858689999997</v>
      </c>
      <c r="F150" s="77">
        <f>'Opex Price Calcs'!P23</f>
        <v>1.4058700369485218</v>
      </c>
      <c r="G150" s="81">
        <f>'OEB-Yearbook'!E147</f>
        <v>382.28899999999999</v>
      </c>
      <c r="H150" s="75">
        <f>MAX(G150,H149)</f>
        <v>386.56799999999998</v>
      </c>
      <c r="I150" s="81">
        <f>'OEB-Yearbook'!F147</f>
        <v>99026</v>
      </c>
      <c r="J150" s="81">
        <f>'OEB-Yearbook'!G147</f>
        <v>1993</v>
      </c>
      <c r="K150" s="81">
        <f>'OEB-Yearbook'!H147</f>
        <v>987</v>
      </c>
      <c r="L150" s="76">
        <f>K150/J150</f>
        <v>0.49523331660812847</v>
      </c>
    </row>
    <row r="151" spans="1:12" x14ac:dyDescent="0.25">
      <c r="A151" s="71">
        <v>3010</v>
      </c>
      <c r="B151" s="4" t="s">
        <v>19</v>
      </c>
      <c r="C151" s="4">
        <v>2021</v>
      </c>
      <c r="D151" s="4">
        <v>3</v>
      </c>
      <c r="E151" s="72">
        <v>21120.81522</v>
      </c>
      <c r="F151" s="77">
        <f>'Opex Price Calcs'!P24</f>
        <v>1.4584022182954006</v>
      </c>
      <c r="G151" s="89">
        <v>361.53399999999999</v>
      </c>
      <c r="H151" s="75">
        <f>MAX(G151,H150)</f>
        <v>386.56799999999998</v>
      </c>
      <c r="I151" s="81">
        <f>'OEB-Yearbook'!F148</f>
        <v>100053</v>
      </c>
      <c r="J151" s="89">
        <f>Lines!I41</f>
        <v>2000</v>
      </c>
      <c r="K151" s="89">
        <f>Lines!J41</f>
        <v>997</v>
      </c>
      <c r="L151" s="76">
        <f>K151/J151</f>
        <v>0.4985</v>
      </c>
    </row>
    <row r="152" spans="1:12" x14ac:dyDescent="0.25">
      <c r="A152" s="71">
        <v>3011</v>
      </c>
      <c r="B152" s="4" t="s">
        <v>8</v>
      </c>
      <c r="C152" s="4">
        <v>2005</v>
      </c>
      <c r="D152" s="4">
        <v>3</v>
      </c>
      <c r="E152" s="79">
        <f>'DNSP On Med 2019ABR'!D140</f>
        <v>20930.758999999998</v>
      </c>
      <c r="F152" s="77">
        <f>'Opex Price Calcs'!P8</f>
        <v>1</v>
      </c>
      <c r="G152" s="79">
        <f>'DNSP On Med 2019ABR'!F140</f>
        <v>640.29999999999995</v>
      </c>
      <c r="H152" s="79">
        <f>'DNSP On Med 2019ABR'!G140</f>
        <v>640.29999999999995</v>
      </c>
      <c r="I152" s="79">
        <f>'DNSP On Med 2019ABR'!H140</f>
        <v>84254</v>
      </c>
      <c r="J152" s="79">
        <f>'DNSP On Med 2019ABR'!I140</f>
        <v>1184</v>
      </c>
      <c r="K152" s="79">
        <f>'DNSP On Med 2019ABR'!J140</f>
        <v>371</v>
      </c>
      <c r="L152" s="80">
        <f>'DNSP On Med 2019ABR'!K140</f>
        <v>0.31334459459459457</v>
      </c>
    </row>
    <row r="153" spans="1:12" x14ac:dyDescent="0.25">
      <c r="A153" s="71">
        <v>3011</v>
      </c>
      <c r="B153" s="4" t="s">
        <v>8</v>
      </c>
      <c r="C153" s="4">
        <v>2006</v>
      </c>
      <c r="D153" s="4">
        <v>3</v>
      </c>
      <c r="E153" s="79">
        <f>'DNSP On Med 2019ABR'!D141</f>
        <v>21191.645</v>
      </c>
      <c r="F153" s="77">
        <f>'Opex Price Calcs'!P9</f>
        <v>1.0181607380073696</v>
      </c>
      <c r="G153" s="79">
        <f>'DNSP On Med 2019ABR'!F141</f>
        <v>656.7</v>
      </c>
      <c r="H153" s="79">
        <f>'DNSP On Med 2019ABR'!G141</f>
        <v>656.7</v>
      </c>
      <c r="I153" s="79">
        <f>'DNSP On Med 2019ABR'!H141</f>
        <v>84701</v>
      </c>
      <c r="J153" s="79">
        <f>'DNSP On Med 2019ABR'!I141</f>
        <v>1158</v>
      </c>
      <c r="K153" s="79">
        <f>'DNSP On Med 2019ABR'!J141</f>
        <v>446</v>
      </c>
      <c r="L153" s="80">
        <f>'DNSP On Med 2019ABR'!K141</f>
        <v>0.38514680483592401</v>
      </c>
    </row>
    <row r="154" spans="1:12" x14ac:dyDescent="0.25">
      <c r="A154" s="71">
        <v>3011</v>
      </c>
      <c r="B154" s="4" t="s">
        <v>8</v>
      </c>
      <c r="C154" s="4">
        <v>2007</v>
      </c>
      <c r="D154" s="4">
        <v>3</v>
      </c>
      <c r="E154" s="79">
        <f>'DNSP On Med 2019ABR'!D142</f>
        <v>28361.38</v>
      </c>
      <c r="F154" s="77">
        <f>'Opex Price Calcs'!P10</f>
        <v>1.0531931014872313</v>
      </c>
      <c r="G154" s="79">
        <f>'DNSP On Med 2019ABR'!F142</f>
        <v>577.9</v>
      </c>
      <c r="H154" s="79">
        <f>'DNSP On Med 2019ABR'!G142</f>
        <v>656.7</v>
      </c>
      <c r="I154" s="79">
        <f>'DNSP On Med 2019ABR'!H142</f>
        <v>84757</v>
      </c>
      <c r="J154" s="79">
        <f>'DNSP On Med 2019ABR'!I142</f>
        <v>1133</v>
      </c>
      <c r="K154" s="79">
        <f>'DNSP On Med 2019ABR'!J142</f>
        <v>410</v>
      </c>
      <c r="L154" s="80">
        <f>'DNSP On Med 2019ABR'!K142</f>
        <v>0.36187113857016767</v>
      </c>
    </row>
    <row r="155" spans="1:12" x14ac:dyDescent="0.25">
      <c r="A155" s="71">
        <v>3011</v>
      </c>
      <c r="B155" s="4" t="s">
        <v>8</v>
      </c>
      <c r="C155" s="4">
        <v>2008</v>
      </c>
      <c r="D155" s="4">
        <v>3</v>
      </c>
      <c r="E155" s="79">
        <f>'DNSP On Med 2019ABR'!D143</f>
        <v>20523.552</v>
      </c>
      <c r="F155" s="77">
        <f>'Opex Price Calcs'!P11</f>
        <v>1.078564603993923</v>
      </c>
      <c r="G155" s="79">
        <f>'DNSP On Med 2019ABR'!F143</f>
        <v>532.6</v>
      </c>
      <c r="H155" s="79">
        <f>'DNSP On Med 2019ABR'!G143</f>
        <v>656.7</v>
      </c>
      <c r="I155" s="79">
        <f>'DNSP On Med 2019ABR'!H143</f>
        <v>84644</v>
      </c>
      <c r="J155" s="79">
        <f>'DNSP On Med 2019ABR'!I143</f>
        <v>1133</v>
      </c>
      <c r="K155" s="79">
        <f>'DNSP On Med 2019ABR'!J143</f>
        <v>410</v>
      </c>
      <c r="L155" s="80">
        <f>'DNSP On Med 2019ABR'!K143</f>
        <v>0.36187113857016767</v>
      </c>
    </row>
    <row r="156" spans="1:12" x14ac:dyDescent="0.25">
      <c r="A156" s="71">
        <v>3011</v>
      </c>
      <c r="B156" s="4" t="s">
        <v>8</v>
      </c>
      <c r="C156" s="4">
        <v>2009</v>
      </c>
      <c r="D156" s="4">
        <v>3</v>
      </c>
      <c r="E156" s="79">
        <f>'DNSP On Med 2019ABR'!D144</f>
        <v>19235.053399999997</v>
      </c>
      <c r="F156" s="77">
        <f>'Opex Price Calcs'!P12</f>
        <v>1.0915070880241431</v>
      </c>
      <c r="G156" s="79">
        <f>'DNSP On Med 2019ABR'!F144</f>
        <v>494.9</v>
      </c>
      <c r="H156" s="79">
        <f>'DNSP On Med 2019ABR'!G144</f>
        <v>656.7</v>
      </c>
      <c r="I156" s="79">
        <f>'DNSP On Med 2019ABR'!H144</f>
        <v>84697</v>
      </c>
      <c r="J156" s="79">
        <f>'DNSP On Med 2019ABR'!I144</f>
        <v>1127</v>
      </c>
      <c r="K156" s="79">
        <f>'DNSP On Med 2019ABR'!J144</f>
        <v>414</v>
      </c>
      <c r="L156" s="80">
        <f>'DNSP On Med 2019ABR'!K144</f>
        <v>0.36734693877551022</v>
      </c>
    </row>
    <row r="157" spans="1:12" x14ac:dyDescent="0.25">
      <c r="A157" s="71">
        <v>3011</v>
      </c>
      <c r="B157" s="4" t="s">
        <v>8</v>
      </c>
      <c r="C157" s="4">
        <v>2010</v>
      </c>
      <c r="D157" s="4">
        <v>3</v>
      </c>
      <c r="E157" s="79">
        <f>'DNSP On Med 2019ABR'!D145</f>
        <v>21711.555</v>
      </c>
      <c r="F157" s="77">
        <f>'Opex Price Calcs'!P13</f>
        <v>1.1243125351578573</v>
      </c>
      <c r="G157" s="79">
        <f>'DNSP On Med 2019ABR'!F145</f>
        <v>517.6</v>
      </c>
      <c r="H157" s="79">
        <f>'DNSP On Med 2019ABR'!G145</f>
        <v>656.7</v>
      </c>
      <c r="I157" s="79">
        <f>'DNSP On Med 2019ABR'!H145</f>
        <v>84866</v>
      </c>
      <c r="J157" s="79">
        <f>'DNSP On Med 2019ABR'!I145</f>
        <v>1179</v>
      </c>
      <c r="K157" s="79">
        <f>'DNSP On Med 2019ABR'!J145</f>
        <v>466</v>
      </c>
      <c r="L157" s="80">
        <f>'DNSP On Med 2019ABR'!K145</f>
        <v>0.39525021204410515</v>
      </c>
    </row>
    <row r="158" spans="1:12" x14ac:dyDescent="0.25">
      <c r="A158" s="71">
        <v>3011</v>
      </c>
      <c r="B158" s="4" t="s">
        <v>8</v>
      </c>
      <c r="C158" s="4">
        <v>2011</v>
      </c>
      <c r="D158" s="4">
        <v>3</v>
      </c>
      <c r="E158" s="79">
        <f>'DNSP On Med 2019ABR'!D146</f>
        <v>22272.713230000001</v>
      </c>
      <c r="F158" s="77">
        <f>'Opex Price Calcs'!P14</f>
        <v>1.1430978626415853</v>
      </c>
      <c r="G158" s="79">
        <f>'DNSP On Med 2019ABR'!F146</f>
        <v>550.9</v>
      </c>
      <c r="H158" s="79">
        <f>'DNSP On Med 2019ABR'!G146</f>
        <v>656.7</v>
      </c>
      <c r="I158" s="79">
        <f>'DNSP On Med 2019ABR'!H146</f>
        <v>85083</v>
      </c>
      <c r="J158" s="79">
        <f>'DNSP On Med 2019ABR'!I146</f>
        <v>1176</v>
      </c>
      <c r="K158" s="79">
        <f>'DNSP On Med 2019ABR'!J146</f>
        <v>467.00000000000006</v>
      </c>
      <c r="L158" s="80">
        <f>'DNSP On Med 2019ABR'!K146</f>
        <v>0.39710884353741499</v>
      </c>
    </row>
    <row r="159" spans="1:12" x14ac:dyDescent="0.25">
      <c r="A159" s="71">
        <v>3011</v>
      </c>
      <c r="B159" s="4" t="s">
        <v>8</v>
      </c>
      <c r="C159" s="4">
        <v>2012</v>
      </c>
      <c r="D159" s="4">
        <v>3</v>
      </c>
      <c r="E159" s="79">
        <f>'DNSP On Med 2019ABR'!D147</f>
        <v>25470.629300000001</v>
      </c>
      <c r="F159" s="77">
        <f>'Opex Price Calcs'!P15</f>
        <v>1.1601447797801889</v>
      </c>
      <c r="G159" s="79">
        <f>'DNSP On Med 2019ABR'!F147</f>
        <v>516.29999999999995</v>
      </c>
      <c r="H159" s="79">
        <f>'DNSP On Med 2019ABR'!G147</f>
        <v>656.7</v>
      </c>
      <c r="I159" s="79">
        <f>'DNSP On Med 2019ABR'!H147</f>
        <v>85620</v>
      </c>
      <c r="J159" s="79">
        <f>'DNSP On Med 2019ABR'!I147</f>
        <v>1159</v>
      </c>
      <c r="K159" s="79">
        <f>'DNSP On Med 2019ABR'!J147</f>
        <v>468</v>
      </c>
      <c r="L159" s="80">
        <f>'DNSP On Med 2019ABR'!K147</f>
        <v>0.40379637618636754</v>
      </c>
    </row>
    <row r="160" spans="1:12" x14ac:dyDescent="0.25">
      <c r="A160" s="71">
        <v>3011</v>
      </c>
      <c r="B160" s="4" t="s">
        <v>8</v>
      </c>
      <c r="C160" s="4">
        <v>2013</v>
      </c>
      <c r="D160" s="4">
        <v>3</v>
      </c>
      <c r="E160" s="79">
        <f>'DNSP On Med 2019ABR'!D148</f>
        <v>21511.933100000002</v>
      </c>
      <c r="F160" s="77">
        <f>'Opex Price Calcs'!P16</f>
        <v>1.1787456307534185</v>
      </c>
      <c r="G160" s="79">
        <f>'DNSP On Med 2019ABR'!F148</f>
        <v>491.1</v>
      </c>
      <c r="H160" s="79">
        <f>'DNSP On Med 2019ABR'!G148</f>
        <v>656.7</v>
      </c>
      <c r="I160" s="79">
        <f>'DNSP On Med 2019ABR'!H148</f>
        <v>86018</v>
      </c>
      <c r="J160" s="79">
        <f>'DNSP On Med 2019ABR'!I148</f>
        <v>1157</v>
      </c>
      <c r="K160" s="79">
        <f>'DNSP On Med 2019ABR'!J148</f>
        <v>469</v>
      </c>
      <c r="L160" s="80">
        <f>'DNSP On Med 2019ABR'!K148</f>
        <v>0.40535868625756266</v>
      </c>
    </row>
    <row r="161" spans="1:12" x14ac:dyDescent="0.25">
      <c r="A161" s="71">
        <v>3011</v>
      </c>
      <c r="B161" s="4" t="s">
        <v>8</v>
      </c>
      <c r="C161" s="4">
        <v>2014</v>
      </c>
      <c r="D161" s="4">
        <v>3</v>
      </c>
      <c r="E161" s="79">
        <f>'DNSP On Med 2019ABR'!D149</f>
        <v>22773.168000000001</v>
      </c>
      <c r="F161" s="77">
        <f>'Opex Price Calcs'!P17</f>
        <v>1.2033004656242552</v>
      </c>
      <c r="G161" s="79">
        <f>'DNSP On Med 2019ABR'!F149</f>
        <v>451.5</v>
      </c>
      <c r="H161" s="79">
        <f>'DNSP On Med 2019ABR'!G149</f>
        <v>656.7</v>
      </c>
      <c r="I161" s="79">
        <f>'DNSP On Med 2019ABR'!H149</f>
        <v>86662</v>
      </c>
      <c r="J161" s="79">
        <f>'DNSP On Med 2019ABR'!I149</f>
        <v>1157</v>
      </c>
      <c r="K161" s="79">
        <f>'DNSP On Med 2019ABR'!J149</f>
        <v>469</v>
      </c>
      <c r="L161" s="80">
        <f>'DNSP On Med 2019ABR'!K149</f>
        <v>0.40535868625756266</v>
      </c>
    </row>
    <row r="162" spans="1:12" x14ac:dyDescent="0.25">
      <c r="A162" s="71">
        <v>3011</v>
      </c>
      <c r="B162" s="4" t="s">
        <v>8</v>
      </c>
      <c r="C162" s="4">
        <v>2015</v>
      </c>
      <c r="D162" s="4">
        <v>3</v>
      </c>
      <c r="E162" s="79">
        <f>'DNSP On Med 2019ABR'!D150</f>
        <v>23151.257000000001</v>
      </c>
      <c r="F162" s="77">
        <f>'Opex Price Calcs'!P18</f>
        <v>1.2317327248241474</v>
      </c>
      <c r="G162" s="79">
        <f>'DNSP On Med 2019ABR'!F150</f>
        <v>463.4</v>
      </c>
      <c r="H162" s="79">
        <f>'DNSP On Med 2019ABR'!G150</f>
        <v>656.7</v>
      </c>
      <c r="I162" s="79">
        <f>'DNSP On Med 2019ABR'!H150</f>
        <v>87212</v>
      </c>
      <c r="J162" s="79">
        <f>'DNSP On Med 2019ABR'!I150</f>
        <v>1114</v>
      </c>
      <c r="K162" s="79">
        <f>'DNSP On Med 2019ABR'!J150</f>
        <v>444</v>
      </c>
      <c r="L162" s="80">
        <f>'DNSP On Med 2019ABR'!K150</f>
        <v>0.3985637342908438</v>
      </c>
    </row>
    <row r="163" spans="1:12" x14ac:dyDescent="0.25">
      <c r="A163" s="71">
        <v>3011</v>
      </c>
      <c r="B163" s="4" t="s">
        <v>8</v>
      </c>
      <c r="C163" s="4">
        <v>2016</v>
      </c>
      <c r="D163" s="4">
        <v>3</v>
      </c>
      <c r="E163" s="79">
        <f>'DNSP On Med 2019ABR'!D151</f>
        <v>24226.655849999999</v>
      </c>
      <c r="F163" s="77">
        <f>'Opex Price Calcs'!P19</f>
        <v>1.2460953688434946</v>
      </c>
      <c r="G163" s="79">
        <f>'DNSP On Med 2019ABR'!F151</f>
        <v>486.4</v>
      </c>
      <c r="H163" s="79">
        <f>'DNSP On Med 2019ABR'!G151</f>
        <v>656.7</v>
      </c>
      <c r="I163" s="79">
        <f>'DNSP On Med 2019ABR'!H151</f>
        <v>87901</v>
      </c>
      <c r="J163" s="79">
        <f>'DNSP On Med 2019ABR'!I151</f>
        <v>1116</v>
      </c>
      <c r="K163" s="79">
        <f>'DNSP On Med 2019ABR'!J151</f>
        <v>448</v>
      </c>
      <c r="L163" s="80">
        <f>'DNSP On Med 2019ABR'!K151</f>
        <v>0.40143369175627241</v>
      </c>
    </row>
    <row r="164" spans="1:12" x14ac:dyDescent="0.25">
      <c r="A164" s="71">
        <v>3011</v>
      </c>
      <c r="B164" s="4" t="s">
        <v>8</v>
      </c>
      <c r="C164" s="4">
        <v>2017</v>
      </c>
      <c r="D164" s="4">
        <v>3</v>
      </c>
      <c r="E164" s="79">
        <f>'DNSP On Med 2019ABR'!D152</f>
        <v>26481.205320000001</v>
      </c>
      <c r="F164" s="77">
        <f>'Opex Price Calcs'!P20</f>
        <v>1.2681003312092725</v>
      </c>
      <c r="G164" s="79">
        <f>'DNSP On Med 2019ABR'!F152</f>
        <v>464.2</v>
      </c>
      <c r="H164" s="79">
        <f>'DNSP On Med 2019ABR'!G152</f>
        <v>656.7</v>
      </c>
      <c r="I164" s="79">
        <f>'DNSP On Med 2019ABR'!H152</f>
        <v>88422</v>
      </c>
      <c r="J164" s="79">
        <f>'DNSP On Med 2019ABR'!I152</f>
        <v>1118.0035906642729</v>
      </c>
      <c r="K164" s="79">
        <f>'DNSP On Med 2019ABR'!J152</f>
        <v>452.03603603603602</v>
      </c>
      <c r="L164" s="80">
        <f>'DNSP On Med 2019ABR'!K152</f>
        <v>0.4043243150654412</v>
      </c>
    </row>
    <row r="165" spans="1:12" x14ac:dyDescent="0.25">
      <c r="A165" s="71">
        <v>3011</v>
      </c>
      <c r="B165" s="4" t="s">
        <v>8</v>
      </c>
      <c r="C165" s="4">
        <v>2018</v>
      </c>
      <c r="D165" s="4">
        <v>3</v>
      </c>
      <c r="E165" s="79">
        <f>'DNSP On Med 2019ABR'!D153</f>
        <v>25555.586070000005</v>
      </c>
      <c r="F165" s="77">
        <f>'Opex Price Calcs'!P21</f>
        <v>1.2997613887589472</v>
      </c>
      <c r="G165" s="79">
        <f>'DNSP On Med 2019ABR'!F153</f>
        <v>488.9</v>
      </c>
      <c r="H165" s="79">
        <f>'DNSP On Med 2019ABR'!G153</f>
        <v>656.7</v>
      </c>
      <c r="I165" s="79">
        <f>'DNSP On Med 2019ABR'!H153</f>
        <v>88978</v>
      </c>
      <c r="J165" s="79">
        <f>'DNSP On Med 2019ABR'!I153</f>
        <v>1118.0035906642729</v>
      </c>
      <c r="K165" s="79">
        <f>'DNSP On Med 2019ABR'!J153</f>
        <v>452.03603603603602</v>
      </c>
      <c r="L165" s="80">
        <f>'DNSP On Med 2019ABR'!K153</f>
        <v>0.4043243150654412</v>
      </c>
    </row>
    <row r="166" spans="1:12" x14ac:dyDescent="0.25">
      <c r="A166" s="71">
        <v>3011</v>
      </c>
      <c r="B166" s="4" t="s">
        <v>8</v>
      </c>
      <c r="C166" s="4">
        <v>2019</v>
      </c>
      <c r="D166" s="4">
        <v>3</v>
      </c>
      <c r="E166" s="79">
        <f>'DNSP On Med 2019ABR'!D154</f>
        <v>24432.744719999999</v>
      </c>
      <c r="F166" s="77">
        <f>'Opex Price Calcs'!P22</f>
        <v>1.3315179820324823</v>
      </c>
      <c r="G166" s="79">
        <f>'DNSP On Med 2019ABR'!F154</f>
        <v>454.3</v>
      </c>
      <c r="H166" s="79">
        <f>'DNSP On Med 2019ABR'!G154</f>
        <v>656.7</v>
      </c>
      <c r="I166" s="79">
        <f>'DNSP On Med 2019ABR'!H154</f>
        <v>89561</v>
      </c>
      <c r="J166" s="79">
        <f>'DNSP On Med 2019ABR'!I154</f>
        <v>1138.4033001512489</v>
      </c>
      <c r="K166" s="79">
        <f>'DNSP On Med 2019ABR'!J154</f>
        <v>464.49568421784517</v>
      </c>
      <c r="L166" s="80">
        <f>'DNSP On Med 2019ABR'!K154</f>
        <v>0.40802383843768902</v>
      </c>
    </row>
    <row r="167" spans="1:12" x14ac:dyDescent="0.25">
      <c r="A167" s="71">
        <v>3011</v>
      </c>
      <c r="B167" s="4" t="s">
        <v>8</v>
      </c>
      <c r="C167" s="4">
        <v>2020</v>
      </c>
      <c r="D167" s="4">
        <v>3</v>
      </c>
      <c r="E167" s="72">
        <v>25310.134599999998</v>
      </c>
      <c r="F167" s="77">
        <f>'Opex Price Calcs'!P23</f>
        <v>1.4058700369485218</v>
      </c>
      <c r="G167" s="81">
        <f>'OEB-Yearbook'!E164</f>
        <v>473.2</v>
      </c>
      <c r="H167" s="75">
        <f>MAX(G167,H166)</f>
        <v>656.7</v>
      </c>
      <c r="I167" s="81">
        <f>'OEB-Yearbook'!F164</f>
        <v>90104</v>
      </c>
      <c r="J167" s="89">
        <f>Lines!S20</f>
        <v>1150</v>
      </c>
      <c r="K167" s="89">
        <f>Lines!T20</f>
        <v>469</v>
      </c>
      <c r="L167" s="78">
        <f>K167/J167</f>
        <v>0.40782608695652173</v>
      </c>
    </row>
    <row r="168" spans="1:12" x14ac:dyDescent="0.25">
      <c r="A168" s="71">
        <v>3011</v>
      </c>
      <c r="B168" s="4" t="s">
        <v>8</v>
      </c>
      <c r="C168" s="4">
        <v>2021</v>
      </c>
      <c r="D168" s="4">
        <v>3</v>
      </c>
      <c r="E168" s="72">
        <v>24563.14904</v>
      </c>
      <c r="F168" s="77">
        <f>'Opex Price Calcs'!P24</f>
        <v>1.4584022182954006</v>
      </c>
      <c r="G168" s="89">
        <v>436.4</v>
      </c>
      <c r="H168" s="75">
        <f>MAX(G168,H167)</f>
        <v>656.7</v>
      </c>
      <c r="I168" s="81">
        <f>'OEB-Yearbook'!F165</f>
        <v>90556</v>
      </c>
      <c r="J168" s="89">
        <f>Lines!I20</f>
        <v>1154</v>
      </c>
      <c r="K168" s="89">
        <f>Lines!J20</f>
        <v>472</v>
      </c>
      <c r="L168" s="78">
        <f>K168/J168</f>
        <v>0.40901213171577122</v>
      </c>
    </row>
    <row r="169" spans="1:12" x14ac:dyDescent="0.25">
      <c r="A169" s="71">
        <v>3012</v>
      </c>
      <c r="B169" s="4" t="s">
        <v>5</v>
      </c>
      <c r="C169" s="4">
        <v>2005</v>
      </c>
      <c r="D169" s="4">
        <v>3</v>
      </c>
      <c r="E169" s="79">
        <f>'DNSP On Med 2019ABR'!D155</f>
        <v>10467.05126</v>
      </c>
      <c r="F169" s="77">
        <f>'Opex Price Calcs'!P8</f>
        <v>1</v>
      </c>
      <c r="G169" s="79">
        <f>'DNSP On Med 2019ABR'!F155</f>
        <v>364.96300000000002</v>
      </c>
      <c r="H169" s="79">
        <f>'DNSP On Med 2019ABR'!G155</f>
        <v>364.96300000000002</v>
      </c>
      <c r="I169" s="79">
        <f>'DNSP On Med 2019ABR'!H155</f>
        <v>59537</v>
      </c>
      <c r="J169" s="79">
        <f>'DNSP On Med 2019ABR'!I155</f>
        <v>1384</v>
      </c>
      <c r="K169" s="79">
        <f>'DNSP On Med 2019ABR'!J155</f>
        <v>570</v>
      </c>
      <c r="L169" s="80">
        <f>'DNSP On Med 2019ABR'!K155</f>
        <v>0.41184971098265893</v>
      </c>
    </row>
    <row r="170" spans="1:12" x14ac:dyDescent="0.25">
      <c r="A170" s="71">
        <v>3012</v>
      </c>
      <c r="B170" s="4" t="s">
        <v>5</v>
      </c>
      <c r="C170" s="4">
        <v>2006</v>
      </c>
      <c r="D170" s="4">
        <v>3</v>
      </c>
      <c r="E170" s="79">
        <f>'DNSP On Med 2019ABR'!D156</f>
        <v>11587.44666</v>
      </c>
      <c r="F170" s="77">
        <f>'Opex Price Calcs'!P9</f>
        <v>1.0181607380073696</v>
      </c>
      <c r="G170" s="79">
        <f>'DNSP On Med 2019ABR'!F156</f>
        <v>378.16199999999998</v>
      </c>
      <c r="H170" s="79">
        <f>'DNSP On Med 2019ABR'!G156</f>
        <v>378.16199999999998</v>
      </c>
      <c r="I170" s="79">
        <f>'DNSP On Med 2019ABR'!H156</f>
        <v>60749</v>
      </c>
      <c r="J170" s="79">
        <f>'DNSP On Med 2019ABR'!I156</f>
        <v>1511</v>
      </c>
      <c r="K170" s="79">
        <f>'DNSP On Med 2019ABR'!J156</f>
        <v>616</v>
      </c>
      <c r="L170" s="80">
        <f>'DNSP On Med 2019ABR'!K156</f>
        <v>0.40767703507610853</v>
      </c>
    </row>
    <row r="171" spans="1:12" x14ac:dyDescent="0.25">
      <c r="A171" s="71">
        <v>3012</v>
      </c>
      <c r="B171" s="4" t="s">
        <v>5</v>
      </c>
      <c r="C171" s="4">
        <v>2007</v>
      </c>
      <c r="D171" s="4">
        <v>3</v>
      </c>
      <c r="E171" s="79">
        <f>'DNSP On Med 2019ABR'!D157</f>
        <v>12009.95551</v>
      </c>
      <c r="F171" s="77">
        <f>'Opex Price Calcs'!P10</f>
        <v>1.0531931014872313</v>
      </c>
      <c r="G171" s="79">
        <f>'DNSP On Med 2019ABR'!F157</f>
        <v>367.28</v>
      </c>
      <c r="H171" s="79">
        <f>'DNSP On Med 2019ABR'!G157</f>
        <v>378.16199999999998</v>
      </c>
      <c r="I171" s="79">
        <f>'DNSP On Med 2019ABR'!H157</f>
        <v>61776</v>
      </c>
      <c r="J171" s="79">
        <f>'DNSP On Med 2019ABR'!I157</f>
        <v>1548</v>
      </c>
      <c r="K171" s="79">
        <f>'DNSP On Med 2019ABR'!J157</f>
        <v>623</v>
      </c>
      <c r="L171" s="80">
        <f>'DNSP On Med 2019ABR'!K157</f>
        <v>0.40245478036175708</v>
      </c>
    </row>
    <row r="172" spans="1:12" x14ac:dyDescent="0.25">
      <c r="A172" s="71">
        <v>3012</v>
      </c>
      <c r="B172" s="4" t="s">
        <v>5</v>
      </c>
      <c r="C172" s="4">
        <v>2008</v>
      </c>
      <c r="D172" s="4">
        <v>3</v>
      </c>
      <c r="E172" s="79">
        <f>'DNSP On Med 2019ABR'!D158</f>
        <v>12638.48306</v>
      </c>
      <c r="F172" s="77">
        <f>'Opex Price Calcs'!P11</f>
        <v>1.078564603993923</v>
      </c>
      <c r="G172" s="79">
        <f>'DNSP On Med 2019ABR'!F158</f>
        <v>346.40899999999999</v>
      </c>
      <c r="H172" s="79">
        <f>'DNSP On Med 2019ABR'!G158</f>
        <v>378.16199999999998</v>
      </c>
      <c r="I172" s="79">
        <f>'DNSP On Med 2019ABR'!H158</f>
        <v>62737</v>
      </c>
      <c r="J172" s="79">
        <f>'DNSP On Med 2019ABR'!I158</f>
        <v>1643</v>
      </c>
      <c r="K172" s="79">
        <f>'DNSP On Med 2019ABR'!J158</f>
        <v>641</v>
      </c>
      <c r="L172" s="80">
        <f>'DNSP On Med 2019ABR'!K158</f>
        <v>0.39013998782714548</v>
      </c>
    </row>
    <row r="173" spans="1:12" x14ac:dyDescent="0.25">
      <c r="A173" s="71">
        <v>3012</v>
      </c>
      <c r="B173" s="4" t="s">
        <v>5</v>
      </c>
      <c r="C173" s="4">
        <v>2009</v>
      </c>
      <c r="D173" s="4">
        <v>3</v>
      </c>
      <c r="E173" s="79">
        <f>'DNSP On Med 2019ABR'!D159</f>
        <v>12936.278319999999</v>
      </c>
      <c r="F173" s="77">
        <f>'Opex Price Calcs'!P12</f>
        <v>1.0915070880241431</v>
      </c>
      <c r="G173" s="79">
        <f>'DNSP On Med 2019ABR'!F159</f>
        <v>350.428</v>
      </c>
      <c r="H173" s="79">
        <f>'DNSP On Med 2019ABR'!G159</f>
        <v>378.16199999999998</v>
      </c>
      <c r="I173" s="79">
        <f>'DNSP On Med 2019ABR'!H159</f>
        <v>63532</v>
      </c>
      <c r="J173" s="79">
        <f>'DNSP On Med 2019ABR'!I159</f>
        <v>1718</v>
      </c>
      <c r="K173" s="79">
        <f>'DNSP On Med 2019ABR'!J159</f>
        <v>654</v>
      </c>
      <c r="L173" s="80">
        <f>'DNSP On Med 2019ABR'!K159</f>
        <v>0.38067520372526192</v>
      </c>
    </row>
    <row r="174" spans="1:12" x14ac:dyDescent="0.25">
      <c r="A174" s="71">
        <v>3012</v>
      </c>
      <c r="B174" s="4" t="s">
        <v>5</v>
      </c>
      <c r="C174" s="4">
        <v>2010</v>
      </c>
      <c r="D174" s="4">
        <v>3</v>
      </c>
      <c r="E174" s="79">
        <f>'DNSP On Med 2019ABR'!D160</f>
        <v>13328.484169999998</v>
      </c>
      <c r="F174" s="77">
        <f>'Opex Price Calcs'!P13</f>
        <v>1.1243125351578573</v>
      </c>
      <c r="G174" s="79">
        <f>'DNSP On Med 2019ABR'!F160</f>
        <v>364.92899999999997</v>
      </c>
      <c r="H174" s="79">
        <f>'DNSP On Med 2019ABR'!G160</f>
        <v>378.16199999999998</v>
      </c>
      <c r="I174" s="79">
        <f>'DNSP On Med 2019ABR'!H160</f>
        <v>64329</v>
      </c>
      <c r="J174" s="79">
        <f>'DNSP On Med 2019ABR'!I160</f>
        <v>1727</v>
      </c>
      <c r="K174" s="79">
        <f>'DNSP On Med 2019ABR'!J160</f>
        <v>841</v>
      </c>
      <c r="L174" s="80">
        <f>'DNSP On Med 2019ABR'!K160</f>
        <v>0.48697162709901565</v>
      </c>
    </row>
    <row r="175" spans="1:12" x14ac:dyDescent="0.25">
      <c r="A175" s="71">
        <v>3012</v>
      </c>
      <c r="B175" s="4" t="s">
        <v>5</v>
      </c>
      <c r="C175" s="4">
        <v>2011</v>
      </c>
      <c r="D175" s="4">
        <v>3</v>
      </c>
      <c r="E175" s="79">
        <f>'DNSP On Med 2019ABR'!D161</f>
        <v>14278.41078</v>
      </c>
      <c r="F175" s="77">
        <f>'Opex Price Calcs'!P14</f>
        <v>1.1430978626415853</v>
      </c>
      <c r="G175" s="79">
        <f>'DNSP On Med 2019ABR'!F161</f>
        <v>379.69</v>
      </c>
      <c r="H175" s="79">
        <f>'DNSP On Med 2019ABR'!G161</f>
        <v>379.69</v>
      </c>
      <c r="I175" s="79">
        <f>'DNSP On Med 2019ABR'!H161</f>
        <v>64329</v>
      </c>
      <c r="J175" s="79">
        <f>'DNSP On Med 2019ABR'!I161</f>
        <v>1703</v>
      </c>
      <c r="K175" s="79">
        <f>'DNSP On Med 2019ABR'!J161</f>
        <v>740</v>
      </c>
      <c r="L175" s="80">
        <f>'DNSP On Med 2019ABR'!K161</f>
        <v>0.4345273047563124</v>
      </c>
    </row>
    <row r="176" spans="1:12" x14ac:dyDescent="0.25">
      <c r="A176" s="71">
        <v>3012</v>
      </c>
      <c r="B176" s="4" t="s">
        <v>5</v>
      </c>
      <c r="C176" s="4">
        <v>2012</v>
      </c>
      <c r="D176" s="4">
        <v>3</v>
      </c>
      <c r="E176" s="79">
        <f>'DNSP On Med 2019ABR'!D162</f>
        <v>15294.576514500002</v>
      </c>
      <c r="F176" s="77">
        <f>'Opex Price Calcs'!P15</f>
        <v>1.1601447797801889</v>
      </c>
      <c r="G176" s="79">
        <f>'DNSP On Med 2019ABR'!F162</f>
        <v>373.21</v>
      </c>
      <c r="H176" s="79">
        <f>'DNSP On Med 2019ABR'!G162</f>
        <v>379.69</v>
      </c>
      <c r="I176" s="79">
        <f>'DNSP On Med 2019ABR'!H162</f>
        <v>65377</v>
      </c>
      <c r="J176" s="79">
        <f>'DNSP On Med 2019ABR'!I162</f>
        <v>1520</v>
      </c>
      <c r="K176" s="79">
        <f>'DNSP On Med 2019ABR'!J162</f>
        <v>658</v>
      </c>
      <c r="L176" s="80">
        <f>'DNSP On Med 2019ABR'!K162</f>
        <v>0.43289473684210528</v>
      </c>
    </row>
    <row r="177" spans="1:12" x14ac:dyDescent="0.25">
      <c r="A177" s="71">
        <v>3012</v>
      </c>
      <c r="B177" s="4" t="s">
        <v>5</v>
      </c>
      <c r="C177" s="4">
        <v>2013</v>
      </c>
      <c r="D177" s="4">
        <v>3</v>
      </c>
      <c r="E177" s="79">
        <f>'DNSP On Med 2019ABR'!D163</f>
        <v>16773.83697</v>
      </c>
      <c r="F177" s="77">
        <f>'Opex Price Calcs'!P16</f>
        <v>1.1787456307534185</v>
      </c>
      <c r="G177" s="79">
        <f>'DNSP On Med 2019ABR'!F163</f>
        <v>376.298</v>
      </c>
      <c r="H177" s="79">
        <f>'DNSP On Med 2019ABR'!G163</f>
        <v>379.69</v>
      </c>
      <c r="I177" s="79">
        <f>'DNSP On Med 2019ABR'!H163</f>
        <v>66704</v>
      </c>
      <c r="J177" s="79">
        <f>'DNSP On Med 2019ABR'!I163</f>
        <v>1518</v>
      </c>
      <c r="K177" s="79">
        <f>'DNSP On Med 2019ABR'!J163</f>
        <v>661</v>
      </c>
      <c r="L177" s="80">
        <f>'DNSP On Med 2019ABR'!K163</f>
        <v>0.43544137022397894</v>
      </c>
    </row>
    <row r="178" spans="1:12" x14ac:dyDescent="0.25">
      <c r="A178" s="71">
        <v>3012</v>
      </c>
      <c r="B178" s="4" t="s">
        <v>5</v>
      </c>
      <c r="C178" s="4">
        <v>2014</v>
      </c>
      <c r="D178" s="4">
        <v>3</v>
      </c>
      <c r="E178" s="79">
        <f>'DNSP On Med 2019ABR'!D164</f>
        <v>16711.821</v>
      </c>
      <c r="F178" s="77">
        <f>'Opex Price Calcs'!P17</f>
        <v>1.2033004656242552</v>
      </c>
      <c r="G178" s="79">
        <f>'DNSP On Med 2019ABR'!F164</f>
        <v>325.553</v>
      </c>
      <c r="H178" s="79">
        <f>'DNSP On Med 2019ABR'!G164</f>
        <v>379.69</v>
      </c>
      <c r="I178" s="79">
        <f>'DNSP On Med 2019ABR'!H164</f>
        <v>66366</v>
      </c>
      <c r="J178" s="79">
        <f>'DNSP On Med 2019ABR'!I164</f>
        <v>1520</v>
      </c>
      <c r="K178" s="79">
        <f>'DNSP On Med 2019ABR'!J164</f>
        <v>668</v>
      </c>
      <c r="L178" s="80">
        <f>'DNSP On Med 2019ABR'!K164</f>
        <v>0.43947368421052629</v>
      </c>
    </row>
    <row r="179" spans="1:12" x14ac:dyDescent="0.25">
      <c r="A179" s="71">
        <v>3012</v>
      </c>
      <c r="B179" s="4" t="s">
        <v>5</v>
      </c>
      <c r="C179" s="4">
        <v>2015</v>
      </c>
      <c r="D179" s="4">
        <v>3</v>
      </c>
      <c r="E179" s="79">
        <f>'DNSP On Med 2019ABR'!D165</f>
        <v>17198.232</v>
      </c>
      <c r="F179" s="77">
        <f>'Opex Price Calcs'!P18</f>
        <v>1.2317327248241474</v>
      </c>
      <c r="G179" s="79">
        <f>'DNSP On Med 2019ABR'!F165</f>
        <v>340.35199999999998</v>
      </c>
      <c r="H179" s="79">
        <f>'DNSP On Med 2019ABR'!G165</f>
        <v>379.69</v>
      </c>
      <c r="I179" s="79">
        <f>'DNSP On Med 2019ABR'!H165</f>
        <v>66656</v>
      </c>
      <c r="J179" s="79">
        <f>'DNSP On Med 2019ABR'!I165</f>
        <v>1536</v>
      </c>
      <c r="K179" s="79">
        <f>'DNSP On Med 2019ABR'!J165</f>
        <v>671</v>
      </c>
      <c r="L179" s="80">
        <f>'DNSP On Med 2019ABR'!K165</f>
        <v>0.43684895833333331</v>
      </c>
    </row>
    <row r="180" spans="1:12" x14ac:dyDescent="0.25">
      <c r="A180" s="71">
        <v>3012</v>
      </c>
      <c r="B180" s="4" t="s">
        <v>5</v>
      </c>
      <c r="C180" s="4">
        <v>2016</v>
      </c>
      <c r="D180" s="4">
        <v>3</v>
      </c>
      <c r="E180" s="79">
        <f>'DNSP On Med 2019ABR'!D166</f>
        <v>17539.019809999998</v>
      </c>
      <c r="F180" s="77">
        <f>'Opex Price Calcs'!P19</f>
        <v>1.2460953688434946</v>
      </c>
      <c r="G180" s="79">
        <f>'DNSP On Med 2019ABR'!F166</f>
        <v>360.23200000000003</v>
      </c>
      <c r="H180" s="79">
        <f>'DNSP On Med 2019ABR'!G166</f>
        <v>379.69</v>
      </c>
      <c r="I180" s="79">
        <f>'DNSP On Med 2019ABR'!H166</f>
        <v>66824</v>
      </c>
      <c r="J180" s="79">
        <f>'DNSP On Med 2019ABR'!I166</f>
        <v>1506</v>
      </c>
      <c r="K180" s="79">
        <f>'DNSP On Med 2019ABR'!J166</f>
        <v>674</v>
      </c>
      <c r="L180" s="80">
        <f>'DNSP On Med 2019ABR'!K166</f>
        <v>0.44754316069057104</v>
      </c>
    </row>
    <row r="181" spans="1:12" x14ac:dyDescent="0.25">
      <c r="A181" s="71">
        <v>3012</v>
      </c>
      <c r="B181" s="4" t="s">
        <v>5</v>
      </c>
      <c r="C181" s="4">
        <v>2017</v>
      </c>
      <c r="D181" s="4">
        <v>3</v>
      </c>
      <c r="E181" s="79">
        <f>'DNSP On Med 2019ABR'!D167</f>
        <v>17672.91821</v>
      </c>
      <c r="F181" s="77">
        <f>'Opex Price Calcs'!P20</f>
        <v>1.2681003312092725</v>
      </c>
      <c r="G181" s="79">
        <f>'DNSP On Med 2019ABR'!F167</f>
        <v>321.21100000000001</v>
      </c>
      <c r="H181" s="79">
        <f>'DNSP On Med 2019ABR'!G167</f>
        <v>379.69</v>
      </c>
      <c r="I181" s="79">
        <f>'DNSP On Med 2019ABR'!H167</f>
        <v>67122</v>
      </c>
      <c r="J181" s="79">
        <f>'DNSP On Med 2019ABR'!I167</f>
        <v>1534</v>
      </c>
      <c r="K181" s="79">
        <f>'DNSP On Med 2019ABR'!J167</f>
        <v>679</v>
      </c>
      <c r="L181" s="80">
        <f>'DNSP On Med 2019ABR'!K167</f>
        <v>0.44263363754889179</v>
      </c>
    </row>
    <row r="182" spans="1:12" x14ac:dyDescent="0.25">
      <c r="A182" s="71">
        <v>3012</v>
      </c>
      <c r="B182" s="4" t="s">
        <v>5</v>
      </c>
      <c r="C182" s="4">
        <v>2018</v>
      </c>
      <c r="D182" s="4">
        <v>3</v>
      </c>
      <c r="E182" s="79">
        <f>'DNSP On Med 2019ABR'!D168</f>
        <v>18025.935079999999</v>
      </c>
      <c r="F182" s="77">
        <f>'Opex Price Calcs'!P21</f>
        <v>1.2997613887589472</v>
      </c>
      <c r="G182" s="79">
        <f>'DNSP On Med 2019ABR'!F168</f>
        <v>351.43799999999999</v>
      </c>
      <c r="H182" s="79">
        <f>'DNSP On Med 2019ABR'!G168</f>
        <v>379.69</v>
      </c>
      <c r="I182" s="79">
        <f>'DNSP On Med 2019ABR'!H168</f>
        <v>67940</v>
      </c>
      <c r="J182" s="79">
        <f>'DNSP On Med 2019ABR'!I168</f>
        <v>1535</v>
      </c>
      <c r="K182" s="79">
        <f>'DNSP On Med 2019ABR'!J168</f>
        <v>682</v>
      </c>
      <c r="L182" s="80">
        <f>'DNSP On Med 2019ABR'!K168</f>
        <v>0.44429967426710099</v>
      </c>
    </row>
    <row r="183" spans="1:12" x14ac:dyDescent="0.25">
      <c r="A183" s="71">
        <v>3012</v>
      </c>
      <c r="B183" s="4" t="s">
        <v>5</v>
      </c>
      <c r="C183" s="4">
        <v>2019</v>
      </c>
      <c r="D183" s="4">
        <v>3</v>
      </c>
      <c r="E183" s="79">
        <f>'DNSP On Med 2019ABR'!D169</f>
        <v>19043.935529999999</v>
      </c>
      <c r="F183" s="77">
        <f>'Opex Price Calcs'!P22</f>
        <v>1.3315179820324823</v>
      </c>
      <c r="G183" s="79">
        <f>'DNSP On Med 2019ABR'!F169</f>
        <v>323.41399999999999</v>
      </c>
      <c r="H183" s="79">
        <f>'DNSP On Med 2019ABR'!G169</f>
        <v>379.69</v>
      </c>
      <c r="I183" s="79">
        <f>'DNSP On Med 2019ABR'!H169</f>
        <v>68205</v>
      </c>
      <c r="J183" s="79">
        <f>'DNSP On Med 2019ABR'!I169</f>
        <v>1539</v>
      </c>
      <c r="K183" s="79">
        <f>'DNSP On Med 2019ABR'!J169</f>
        <v>687</v>
      </c>
      <c r="L183" s="80">
        <f>'DNSP On Med 2019ABR'!K169</f>
        <v>0.44639376218323584</v>
      </c>
    </row>
    <row r="184" spans="1:12" x14ac:dyDescent="0.25">
      <c r="A184" s="71">
        <v>3012</v>
      </c>
      <c r="B184" s="4" t="s">
        <v>5</v>
      </c>
      <c r="C184" s="4">
        <v>2020</v>
      </c>
      <c r="D184" s="4">
        <v>3</v>
      </c>
      <c r="E184" s="72">
        <v>19760.560030000001</v>
      </c>
      <c r="F184" s="77">
        <f>'Opex Price Calcs'!P23</f>
        <v>1.4058700369485218</v>
      </c>
      <c r="G184" s="81">
        <f>'OEB-Yearbook'!E181</f>
        <v>350.36399999999998</v>
      </c>
      <c r="H184" s="75">
        <f>MAX(G184,H183)</f>
        <v>379.69</v>
      </c>
      <c r="I184" s="81">
        <f>'OEB-Yearbook'!F181</f>
        <v>68568</v>
      </c>
      <c r="J184" s="81">
        <f>'OEB-Yearbook'!G181</f>
        <v>1513</v>
      </c>
      <c r="K184" s="81">
        <f>'OEB-Yearbook'!H181</f>
        <v>683</v>
      </c>
      <c r="L184" s="76">
        <f>K184/J184</f>
        <v>0.45142101784534039</v>
      </c>
    </row>
    <row r="185" spans="1:12" x14ac:dyDescent="0.25">
      <c r="A185" s="71">
        <v>3012</v>
      </c>
      <c r="B185" s="4" t="s">
        <v>5</v>
      </c>
      <c r="C185" s="4">
        <v>2021</v>
      </c>
      <c r="D185" s="4">
        <v>3</v>
      </c>
      <c r="E185" s="72">
        <v>20873.792109999999</v>
      </c>
      <c r="F185" s="77">
        <f>'Opex Price Calcs'!P24</f>
        <v>1.4584022182954006</v>
      </c>
      <c r="G185" s="89">
        <v>344.65899999999999</v>
      </c>
      <c r="H185" s="75">
        <f>MAX(G185,H184)</f>
        <v>379.69</v>
      </c>
      <c r="I185" s="81">
        <f>'OEB-Yearbook'!F182</f>
        <v>68742</v>
      </c>
      <c r="J185" s="89">
        <f>Lines!I9</f>
        <v>1516</v>
      </c>
      <c r="K185" s="89">
        <f>Lines!J9</f>
        <v>684</v>
      </c>
      <c r="L185" s="76">
        <f>K185/J185</f>
        <v>0.45118733509234826</v>
      </c>
    </row>
    <row r="186" spans="1:12" x14ac:dyDescent="0.25">
      <c r="A186" s="71">
        <v>3013</v>
      </c>
      <c r="B186" s="4" t="s">
        <v>25</v>
      </c>
      <c r="C186" s="4">
        <v>2005</v>
      </c>
      <c r="D186" s="4">
        <v>3</v>
      </c>
      <c r="E186" s="79">
        <f>'DNSP On Med 2019ABR'!D170</f>
        <v>9670.2355499999994</v>
      </c>
      <c r="F186" s="77">
        <f>'Opex Price Calcs'!P8</f>
        <v>1</v>
      </c>
      <c r="G186" s="79">
        <f>'DNSP On Med 2019ABR'!F170</f>
        <v>335.42700000000002</v>
      </c>
      <c r="H186" s="79">
        <f>'DNSP On Med 2019ABR'!G170</f>
        <v>335.42700000000002</v>
      </c>
      <c r="I186" s="79">
        <f>'DNSP On Med 2019ABR'!H170</f>
        <v>54677</v>
      </c>
      <c r="J186" s="79">
        <f>'DNSP On Med 2019ABR'!I170</f>
        <v>1347</v>
      </c>
      <c r="K186" s="79">
        <f>'DNSP On Med 2019ABR'!J170</f>
        <v>812</v>
      </c>
      <c r="L186" s="80">
        <f>'DNSP On Med 2019ABR'!K170</f>
        <v>0.60282108389012623</v>
      </c>
    </row>
    <row r="187" spans="1:12" x14ac:dyDescent="0.25">
      <c r="A187" s="71">
        <v>3013</v>
      </c>
      <c r="B187" s="4" t="s">
        <v>25</v>
      </c>
      <c r="C187" s="4">
        <v>2006</v>
      </c>
      <c r="D187" s="4">
        <v>3</v>
      </c>
      <c r="E187" s="79">
        <f>'DNSP On Med 2019ABR'!D171</f>
        <v>10955.81517</v>
      </c>
      <c r="F187" s="77">
        <f>'Opex Price Calcs'!P9</f>
        <v>1.0181607380073696</v>
      </c>
      <c r="G187" s="79">
        <f>'DNSP On Med 2019ABR'!F171</f>
        <v>363.98700000000002</v>
      </c>
      <c r="H187" s="79">
        <f>'DNSP On Med 2019ABR'!G171</f>
        <v>363.98700000000002</v>
      </c>
      <c r="I187" s="79">
        <f>'DNSP On Med 2019ABR'!H171</f>
        <v>58220</v>
      </c>
      <c r="J187" s="79">
        <f>'DNSP On Med 2019ABR'!I171</f>
        <v>1372</v>
      </c>
      <c r="K187" s="79">
        <f>'DNSP On Med 2019ABR'!J171</f>
        <v>832</v>
      </c>
      <c r="L187" s="80">
        <f>'DNSP On Med 2019ABR'!K171</f>
        <v>0.60641399416909625</v>
      </c>
    </row>
    <row r="188" spans="1:12" x14ac:dyDescent="0.25">
      <c r="A188" s="71">
        <v>3013</v>
      </c>
      <c r="B188" s="4" t="s">
        <v>25</v>
      </c>
      <c r="C188" s="4">
        <v>2007</v>
      </c>
      <c r="D188" s="4">
        <v>3</v>
      </c>
      <c r="E188" s="79">
        <f>'DNSP On Med 2019ABR'!D172</f>
        <v>10541.91063</v>
      </c>
      <c r="F188" s="77">
        <f>'Opex Price Calcs'!P10</f>
        <v>1.0531931014872313</v>
      </c>
      <c r="G188" s="79">
        <f>'DNSP On Med 2019ABR'!F172</f>
        <v>351.18799999999999</v>
      </c>
      <c r="H188" s="79">
        <f>'DNSP On Med 2019ABR'!G172</f>
        <v>363.98700000000002</v>
      </c>
      <c r="I188" s="79">
        <f>'DNSP On Med 2019ABR'!H172</f>
        <v>59883</v>
      </c>
      <c r="J188" s="79">
        <f>'DNSP On Med 2019ABR'!I172</f>
        <v>1397</v>
      </c>
      <c r="K188" s="79">
        <f>'DNSP On Med 2019ABR'!J172</f>
        <v>851.99999999999989</v>
      </c>
      <c r="L188" s="80">
        <f>'DNSP On Med 2019ABR'!K172</f>
        <v>0.60987831066571219</v>
      </c>
    </row>
    <row r="189" spans="1:12" x14ac:dyDescent="0.25">
      <c r="A189" s="71">
        <v>3013</v>
      </c>
      <c r="B189" s="4" t="s">
        <v>25</v>
      </c>
      <c r="C189" s="4">
        <v>2008</v>
      </c>
      <c r="D189" s="4">
        <v>3</v>
      </c>
      <c r="E189" s="79">
        <f>'DNSP On Med 2019ABR'!D173</f>
        <v>9628.9823100000012</v>
      </c>
      <c r="F189" s="77">
        <f>'Opex Price Calcs'!P11</f>
        <v>1.078564603993923</v>
      </c>
      <c r="G189" s="79">
        <f>'DNSP On Med 2019ABR'!F173</f>
        <v>347.83199999999999</v>
      </c>
      <c r="H189" s="79">
        <f>'DNSP On Med 2019ABR'!G173</f>
        <v>363.98700000000002</v>
      </c>
      <c r="I189" s="79">
        <f>'DNSP On Med 2019ABR'!H173</f>
        <v>62038</v>
      </c>
      <c r="J189" s="79">
        <f>'DNSP On Med 2019ABR'!I173</f>
        <v>1414</v>
      </c>
      <c r="K189" s="79">
        <f>'DNSP On Med 2019ABR'!J173</f>
        <v>867</v>
      </c>
      <c r="L189" s="80">
        <f>'DNSP On Med 2019ABR'!K173</f>
        <v>0.61315417256011318</v>
      </c>
    </row>
    <row r="190" spans="1:12" x14ac:dyDescent="0.25">
      <c r="A190" s="71">
        <v>3013</v>
      </c>
      <c r="B190" s="4" t="s">
        <v>25</v>
      </c>
      <c r="C190" s="4">
        <v>2009</v>
      </c>
      <c r="D190" s="4">
        <v>3</v>
      </c>
      <c r="E190" s="79">
        <f>'DNSP On Med 2019ABR'!D174</f>
        <v>10168.114280000002</v>
      </c>
      <c r="F190" s="77">
        <f>'Opex Price Calcs'!P12</f>
        <v>1.0915070880241431</v>
      </c>
      <c r="G190" s="79">
        <f>'DNSP On Med 2019ABR'!F174</f>
        <v>339.62900000000002</v>
      </c>
      <c r="H190" s="79">
        <f>'DNSP On Med 2019ABR'!G174</f>
        <v>363.98700000000002</v>
      </c>
      <c r="I190" s="79">
        <f>'DNSP On Med 2019ABR'!H174</f>
        <v>62179</v>
      </c>
      <c r="J190" s="79">
        <f>'DNSP On Med 2019ABR'!I174</f>
        <v>1428</v>
      </c>
      <c r="K190" s="79">
        <f>'DNSP On Med 2019ABR'!J174</f>
        <v>877</v>
      </c>
      <c r="L190" s="80">
        <f>'DNSP On Med 2019ABR'!K174</f>
        <v>0.61414565826330536</v>
      </c>
    </row>
    <row r="191" spans="1:12" x14ac:dyDescent="0.25">
      <c r="A191" s="71">
        <v>3013</v>
      </c>
      <c r="B191" s="4" t="s">
        <v>25</v>
      </c>
      <c r="C191" s="4">
        <v>2010</v>
      </c>
      <c r="D191" s="4">
        <v>3</v>
      </c>
      <c r="E191" s="79">
        <f>'DNSP On Med 2019ABR'!D175</f>
        <v>10805.669199999998</v>
      </c>
      <c r="F191" s="77">
        <f>'Opex Price Calcs'!P13</f>
        <v>1.1243125351578573</v>
      </c>
      <c r="G191" s="79">
        <f>'DNSP On Med 2019ABR'!F175</f>
        <v>354.83</v>
      </c>
      <c r="H191" s="79">
        <f>'DNSP On Med 2019ABR'!G175</f>
        <v>363.98700000000002</v>
      </c>
      <c r="I191" s="79">
        <f>'DNSP On Med 2019ABR'!H175</f>
        <v>62674</v>
      </c>
      <c r="J191" s="79">
        <f>'DNSP On Med 2019ABR'!I175</f>
        <v>1439</v>
      </c>
      <c r="K191" s="79">
        <f>'DNSP On Med 2019ABR'!J175</f>
        <v>886</v>
      </c>
      <c r="L191" s="80">
        <f>'DNSP On Med 2019ABR'!K175</f>
        <v>0.61570535093815149</v>
      </c>
    </row>
    <row r="192" spans="1:12" x14ac:dyDescent="0.25">
      <c r="A192" s="71">
        <v>3013</v>
      </c>
      <c r="B192" s="4" t="s">
        <v>25</v>
      </c>
      <c r="C192" s="4">
        <v>2011</v>
      </c>
      <c r="D192" s="4">
        <v>3</v>
      </c>
      <c r="E192" s="79">
        <f>'DNSP On Med 2019ABR'!D176</f>
        <v>12832.360600000002</v>
      </c>
      <c r="F192" s="77">
        <f>'Opex Price Calcs'!P14</f>
        <v>1.1430978626415853</v>
      </c>
      <c r="G192" s="79">
        <f>'DNSP On Med 2019ABR'!F176</f>
        <v>380.1</v>
      </c>
      <c r="H192" s="79">
        <f>'DNSP On Med 2019ABR'!G176</f>
        <v>380.1</v>
      </c>
      <c r="I192" s="79">
        <f>'DNSP On Med 2019ABR'!H176</f>
        <v>63614</v>
      </c>
      <c r="J192" s="79">
        <f>'DNSP On Med 2019ABR'!I176</f>
        <v>1455</v>
      </c>
      <c r="K192" s="79">
        <f>'DNSP On Med 2019ABR'!J176</f>
        <v>894</v>
      </c>
      <c r="L192" s="80">
        <f>'DNSP On Med 2019ABR'!K176</f>
        <v>0.61443298969072169</v>
      </c>
    </row>
    <row r="193" spans="1:12" x14ac:dyDescent="0.25">
      <c r="A193" s="71">
        <v>3013</v>
      </c>
      <c r="B193" s="4" t="s">
        <v>25</v>
      </c>
      <c r="C193" s="4">
        <v>2012</v>
      </c>
      <c r="D193" s="4">
        <v>3</v>
      </c>
      <c r="E193" s="79">
        <f>'DNSP On Med 2019ABR'!D177</f>
        <v>13122.737663600001</v>
      </c>
      <c r="F193" s="77">
        <f>'Opex Price Calcs'!P15</f>
        <v>1.1601447797801889</v>
      </c>
      <c r="G193" s="79">
        <f>'DNSP On Med 2019ABR'!F177</f>
        <v>362.48200000000003</v>
      </c>
      <c r="H193" s="79">
        <f>'DNSP On Med 2019ABR'!G177</f>
        <v>380.1</v>
      </c>
      <c r="I193" s="79">
        <f>'DNSP On Med 2019ABR'!H177</f>
        <v>64106</v>
      </c>
      <c r="J193" s="79">
        <f>'DNSP On Med 2019ABR'!I177</f>
        <v>1529</v>
      </c>
      <c r="K193" s="79">
        <f>'DNSP On Med 2019ABR'!J177</f>
        <v>1070</v>
      </c>
      <c r="L193" s="80">
        <f>'DNSP On Med 2019ABR'!K177</f>
        <v>0.69980379332897313</v>
      </c>
    </row>
    <row r="194" spans="1:12" x14ac:dyDescent="0.25">
      <c r="A194" s="71">
        <v>3013</v>
      </c>
      <c r="B194" s="4" t="s">
        <v>25</v>
      </c>
      <c r="C194" s="4">
        <v>2013</v>
      </c>
      <c r="D194" s="4">
        <v>3</v>
      </c>
      <c r="E194" s="79">
        <f>'DNSP On Med 2019ABR'!D178</f>
        <v>16795.533849999993</v>
      </c>
      <c r="F194" s="77">
        <f>'Opex Price Calcs'!P16</f>
        <v>1.1787456307534185</v>
      </c>
      <c r="G194" s="79">
        <f>'DNSP On Med 2019ABR'!F178</f>
        <v>365.53699999999998</v>
      </c>
      <c r="H194" s="79">
        <f>'DNSP On Med 2019ABR'!G178</f>
        <v>380.1</v>
      </c>
      <c r="I194" s="79">
        <f>'DNSP On Med 2019ABR'!H178</f>
        <v>64793</v>
      </c>
      <c r="J194" s="79">
        <f>'DNSP On Med 2019ABR'!I178</f>
        <v>1793</v>
      </c>
      <c r="K194" s="79">
        <f>'DNSP On Med 2019ABR'!J178</f>
        <v>1313</v>
      </c>
      <c r="L194" s="80">
        <f>'DNSP On Med 2019ABR'!K178</f>
        <v>0.73229224762967093</v>
      </c>
    </row>
    <row r="195" spans="1:12" x14ac:dyDescent="0.25">
      <c r="A195" s="71">
        <v>3013</v>
      </c>
      <c r="B195" s="4" t="s">
        <v>25</v>
      </c>
      <c r="C195" s="4">
        <v>2014</v>
      </c>
      <c r="D195" s="4">
        <v>3</v>
      </c>
      <c r="E195" s="79">
        <f>'DNSP On Med 2019ABR'!D179</f>
        <v>16768.976999999999</v>
      </c>
      <c r="F195" s="77">
        <f>'Opex Price Calcs'!P17</f>
        <v>1.2033004656242552</v>
      </c>
      <c r="G195" s="79">
        <f>'DNSP On Med 2019ABR'!F179</f>
        <v>330.02199999999999</v>
      </c>
      <c r="H195" s="79">
        <f>'DNSP On Med 2019ABR'!G179</f>
        <v>380.1</v>
      </c>
      <c r="I195" s="79">
        <f>'DNSP On Med 2019ABR'!H179</f>
        <v>66531</v>
      </c>
      <c r="J195" s="79">
        <f>'DNSP On Med 2019ABR'!I179</f>
        <v>1834</v>
      </c>
      <c r="K195" s="79">
        <f>'DNSP On Med 2019ABR'!J179</f>
        <v>1348</v>
      </c>
      <c r="L195" s="80">
        <f>'DNSP On Med 2019ABR'!K179</f>
        <v>0.73500545256270444</v>
      </c>
    </row>
    <row r="196" spans="1:12" x14ac:dyDescent="0.25">
      <c r="A196" s="71">
        <v>3013</v>
      </c>
      <c r="B196" s="4" t="s">
        <v>25</v>
      </c>
      <c r="C196" s="4">
        <v>2015</v>
      </c>
      <c r="D196" s="4">
        <v>3</v>
      </c>
      <c r="E196" s="79">
        <f>'DNSP On Med 2019ABR'!D180</f>
        <v>17379.03</v>
      </c>
      <c r="F196" s="77">
        <f>'Opex Price Calcs'!P18</f>
        <v>1.2317327248241474</v>
      </c>
      <c r="G196" s="79">
        <f>'DNSP On Med 2019ABR'!F180</f>
        <v>340.88</v>
      </c>
      <c r="H196" s="79">
        <f>'DNSP On Med 2019ABR'!G180</f>
        <v>380.1</v>
      </c>
      <c r="I196" s="79">
        <f>'DNSP On Med 2019ABR'!H180</f>
        <v>67388</v>
      </c>
      <c r="J196" s="79">
        <f>'DNSP On Med 2019ABR'!I180</f>
        <v>1846</v>
      </c>
      <c r="K196" s="79">
        <f>'DNSP On Med 2019ABR'!J180</f>
        <v>1359</v>
      </c>
      <c r="L196" s="80">
        <f>'DNSP On Med 2019ABR'!K180</f>
        <v>0.73618634886240519</v>
      </c>
    </row>
    <row r="197" spans="1:12" x14ac:dyDescent="0.25">
      <c r="A197" s="71">
        <v>3013</v>
      </c>
      <c r="B197" s="4" t="s">
        <v>25</v>
      </c>
      <c r="C197" s="4">
        <v>2016</v>
      </c>
      <c r="D197" s="4">
        <v>3</v>
      </c>
      <c r="E197" s="79">
        <f>'DNSP On Med 2019ABR'!D181</f>
        <v>17048.726920000001</v>
      </c>
      <c r="F197" s="77">
        <f>'Opex Price Calcs'!P19</f>
        <v>1.2460953688434946</v>
      </c>
      <c r="G197" s="79">
        <f>'DNSP On Med 2019ABR'!F181</f>
        <v>373.87400000000002</v>
      </c>
      <c r="H197" s="79">
        <f>'DNSP On Med 2019ABR'!G181</f>
        <v>380.1</v>
      </c>
      <c r="I197" s="79">
        <f>'DNSP On Med 2019ABR'!H181</f>
        <v>68811</v>
      </c>
      <c r="J197" s="79">
        <f>'DNSP On Med 2019ABR'!I181</f>
        <v>1883</v>
      </c>
      <c r="K197" s="79">
        <f>'DNSP On Med 2019ABR'!J181</f>
        <v>1389</v>
      </c>
      <c r="L197" s="80">
        <f>'DNSP On Med 2019ABR'!K181</f>
        <v>0.73765268189060007</v>
      </c>
    </row>
    <row r="198" spans="1:12" x14ac:dyDescent="0.25">
      <c r="A198" s="71">
        <v>3013</v>
      </c>
      <c r="B198" s="4" t="s">
        <v>25</v>
      </c>
      <c r="C198" s="4">
        <v>2017</v>
      </c>
      <c r="D198" s="4">
        <v>3</v>
      </c>
      <c r="E198" s="79">
        <f>'DNSP On Med 2019ABR'!D182</f>
        <v>17537.918539999999</v>
      </c>
      <c r="F198" s="77">
        <f>'Opex Price Calcs'!P20</f>
        <v>1.2681003312092725</v>
      </c>
      <c r="G198" s="79">
        <f>'DNSP On Med 2019ABR'!F182</f>
        <v>312.50900000000001</v>
      </c>
      <c r="H198" s="79">
        <f>'DNSP On Med 2019ABR'!G182</f>
        <v>380.1</v>
      </c>
      <c r="I198" s="79">
        <f>'DNSP On Med 2019ABR'!H182</f>
        <v>70492</v>
      </c>
      <c r="J198" s="79">
        <f>'DNSP On Med 2019ABR'!I182</f>
        <v>1912</v>
      </c>
      <c r="K198" s="79">
        <f>'DNSP On Med 2019ABR'!J182</f>
        <v>1421</v>
      </c>
      <c r="L198" s="80">
        <f>'DNSP On Med 2019ABR'!K182</f>
        <v>0.74320083682008364</v>
      </c>
    </row>
    <row r="199" spans="1:12" x14ac:dyDescent="0.25">
      <c r="A199" s="71">
        <v>3013</v>
      </c>
      <c r="B199" s="4" t="s">
        <v>25</v>
      </c>
      <c r="C199" s="4">
        <v>2018</v>
      </c>
      <c r="D199" s="4">
        <v>3</v>
      </c>
      <c r="E199" s="79">
        <f>'DNSP On Med 2019ABR'!D183</f>
        <v>17915.297000000002</v>
      </c>
      <c r="F199" s="77">
        <f>'Opex Price Calcs'!P21</f>
        <v>1.2997613887589472</v>
      </c>
      <c r="G199" s="79">
        <f>'DNSP On Med 2019ABR'!F183</f>
        <v>364.78100000000001</v>
      </c>
      <c r="H199" s="79">
        <f>'DNSP On Med 2019ABR'!G183</f>
        <v>380.1</v>
      </c>
      <c r="I199" s="79">
        <f>'DNSP On Med 2019ABR'!H183</f>
        <v>72109</v>
      </c>
      <c r="J199" s="79">
        <f>'DNSP On Med 2019ABR'!I183</f>
        <v>1914</v>
      </c>
      <c r="K199" s="79">
        <f>'DNSP On Med 2019ABR'!J183</f>
        <v>1425</v>
      </c>
      <c r="L199" s="80">
        <f>'DNSP On Med 2019ABR'!K183</f>
        <v>0.74451410658307215</v>
      </c>
    </row>
    <row r="200" spans="1:12" x14ac:dyDescent="0.25">
      <c r="A200" s="71">
        <v>3013</v>
      </c>
      <c r="B200" s="4" t="s">
        <v>25</v>
      </c>
      <c r="C200" s="4">
        <v>2019</v>
      </c>
      <c r="D200" s="4">
        <v>3</v>
      </c>
      <c r="E200" s="79">
        <f>'DNSP On Med 2019ABR'!D184</f>
        <v>17906.961609999998</v>
      </c>
      <c r="F200" s="77">
        <f>'Opex Price Calcs'!P22</f>
        <v>1.3315179820324823</v>
      </c>
      <c r="G200" s="79">
        <f>'DNSP On Med 2019ABR'!F184</f>
        <v>337.95299999999997</v>
      </c>
      <c r="H200" s="79">
        <f>'DNSP On Med 2019ABR'!G184</f>
        <v>380.1</v>
      </c>
      <c r="I200" s="79">
        <f>'DNSP On Med 2019ABR'!H184</f>
        <v>73134</v>
      </c>
      <c r="J200" s="79">
        <f>'DNSP On Med 2019ABR'!I184</f>
        <v>1914</v>
      </c>
      <c r="K200" s="79">
        <f>'DNSP On Med 2019ABR'!J184</f>
        <v>1425</v>
      </c>
      <c r="L200" s="80">
        <f>'DNSP On Med 2019ABR'!K184</f>
        <v>0.74451410658307215</v>
      </c>
    </row>
    <row r="201" spans="1:12" x14ac:dyDescent="0.25">
      <c r="A201" s="71">
        <v>3013</v>
      </c>
      <c r="B201" s="4" t="s">
        <v>25</v>
      </c>
      <c r="C201" s="4">
        <v>2020</v>
      </c>
      <c r="D201" s="4">
        <v>3</v>
      </c>
      <c r="E201" s="72">
        <v>18103.232030000003</v>
      </c>
      <c r="F201" s="77">
        <f>'Opex Price Calcs'!P23</f>
        <v>1.4058700369485218</v>
      </c>
      <c r="G201" s="81">
        <f>'OEB-Yearbook'!E198</f>
        <v>368.09100000000001</v>
      </c>
      <c r="H201" s="75">
        <f>MAX(G201,H200)</f>
        <v>380.1</v>
      </c>
      <c r="I201" s="81">
        <f>'OEB-Yearbook'!F198</f>
        <v>74001</v>
      </c>
      <c r="J201" s="81">
        <f>'OEB-Yearbook'!G198</f>
        <v>2000</v>
      </c>
      <c r="K201" s="81">
        <f>'OEB-Yearbook'!H198</f>
        <v>1506</v>
      </c>
      <c r="L201" s="76">
        <f>K201/J201</f>
        <v>0.753</v>
      </c>
    </row>
    <row r="202" spans="1:12" x14ac:dyDescent="0.25">
      <c r="A202" s="71">
        <v>3013</v>
      </c>
      <c r="B202" s="4" t="s">
        <v>25</v>
      </c>
      <c r="C202" s="4">
        <v>2021</v>
      </c>
      <c r="D202" s="4">
        <v>3</v>
      </c>
      <c r="E202" s="72">
        <v>18391.12414</v>
      </c>
      <c r="F202" s="77">
        <f>'Opex Price Calcs'!P24</f>
        <v>1.4584022182954006</v>
      </c>
      <c r="G202" s="89">
        <v>347.19</v>
      </c>
      <c r="H202" s="75">
        <f>MAX(G202,H201)</f>
        <v>380.1</v>
      </c>
      <c r="I202" s="81">
        <f>'OEB-Yearbook'!F199</f>
        <v>75109</v>
      </c>
      <c r="J202" s="89">
        <f>Lines!I53</f>
        <v>2011</v>
      </c>
      <c r="K202" s="89">
        <f>Lines!J53</f>
        <v>1517</v>
      </c>
      <c r="L202" s="76">
        <f>K202/J202</f>
        <v>0.75435106911984084</v>
      </c>
    </row>
    <row r="203" spans="1:12" x14ac:dyDescent="0.25">
      <c r="A203" s="71">
        <v>3014</v>
      </c>
      <c r="B203" s="4" t="s">
        <v>31</v>
      </c>
      <c r="C203" s="4">
        <v>2005</v>
      </c>
      <c r="D203" s="4">
        <v>3</v>
      </c>
      <c r="E203" s="79">
        <f>'DNSP On Med 2019ABR'!D185</f>
        <v>7870.7134599999999</v>
      </c>
      <c r="F203" s="77">
        <f>'Opex Price Calcs'!P8</f>
        <v>1</v>
      </c>
      <c r="G203" s="79">
        <f>'DNSP On Med 2019ABR'!F185</f>
        <v>258.20400000000001</v>
      </c>
      <c r="H203" s="79">
        <f>'DNSP On Med 2019ABR'!G185</f>
        <v>258.20400000000001</v>
      </c>
      <c r="I203" s="79">
        <f>'DNSP On Med 2019ABR'!H185</f>
        <v>48041</v>
      </c>
      <c r="J203" s="79">
        <f>'DNSP On Med 2019ABR'!I185</f>
        <v>1334</v>
      </c>
      <c r="K203" s="79">
        <f>'DNSP On Med 2019ABR'!J185</f>
        <v>397.99999999999994</v>
      </c>
      <c r="L203" s="80">
        <f>'DNSP On Med 2019ABR'!K185</f>
        <v>0.29835082458770612</v>
      </c>
    </row>
    <row r="204" spans="1:12" x14ac:dyDescent="0.25">
      <c r="A204" s="71">
        <v>3014</v>
      </c>
      <c r="B204" s="4" t="s">
        <v>31</v>
      </c>
      <c r="C204" s="4">
        <v>2006</v>
      </c>
      <c r="D204" s="4">
        <v>3</v>
      </c>
      <c r="E204" s="79">
        <f>'DNSP On Med 2019ABR'!D186</f>
        <v>8120.0051400000002</v>
      </c>
      <c r="F204" s="77">
        <f>'Opex Price Calcs'!P9</f>
        <v>1.0181607380073696</v>
      </c>
      <c r="G204" s="79">
        <f>'DNSP On Med 2019ABR'!F186</f>
        <v>267.63099999999997</v>
      </c>
      <c r="H204" s="79">
        <f>'DNSP On Med 2019ABR'!G186</f>
        <v>267.63099999999997</v>
      </c>
      <c r="I204" s="79">
        <f>'DNSP On Med 2019ABR'!H186</f>
        <v>48777</v>
      </c>
      <c r="J204" s="79">
        <f>'DNSP On Med 2019ABR'!I186</f>
        <v>1342</v>
      </c>
      <c r="K204" s="79">
        <f>'DNSP On Med 2019ABR'!J186</f>
        <v>402</v>
      </c>
      <c r="L204" s="80">
        <f>'DNSP On Med 2019ABR'!K186</f>
        <v>0.29955290611028318</v>
      </c>
    </row>
    <row r="205" spans="1:12" x14ac:dyDescent="0.25">
      <c r="A205" s="71">
        <v>3014</v>
      </c>
      <c r="B205" s="4" t="s">
        <v>31</v>
      </c>
      <c r="C205" s="4">
        <v>2007</v>
      </c>
      <c r="D205" s="4">
        <v>3</v>
      </c>
      <c r="E205" s="79">
        <f>'DNSP On Med 2019ABR'!D187</f>
        <v>8261.8517199999987</v>
      </c>
      <c r="F205" s="77">
        <f>'Opex Price Calcs'!P10</f>
        <v>1.0531931014872313</v>
      </c>
      <c r="G205" s="79">
        <f>'DNSP On Med 2019ABR'!F187</f>
        <v>264.91500000000002</v>
      </c>
      <c r="H205" s="79">
        <f>'DNSP On Med 2019ABR'!G187</f>
        <v>267.63099999999997</v>
      </c>
      <c r="I205" s="79">
        <f>'DNSP On Med 2019ABR'!H187</f>
        <v>49558</v>
      </c>
      <c r="J205" s="79">
        <f>'DNSP On Med 2019ABR'!I187</f>
        <v>1522.5</v>
      </c>
      <c r="K205" s="79">
        <f>'DNSP On Med 2019ABR'!J187</f>
        <v>480</v>
      </c>
      <c r="L205" s="80">
        <f>'DNSP On Med 2019ABR'!K187</f>
        <v>0.31527093596059114</v>
      </c>
    </row>
    <row r="206" spans="1:12" x14ac:dyDescent="0.25">
      <c r="A206" s="71">
        <v>3014</v>
      </c>
      <c r="B206" s="4" t="s">
        <v>31</v>
      </c>
      <c r="C206" s="4">
        <v>2008</v>
      </c>
      <c r="D206" s="4">
        <v>3</v>
      </c>
      <c r="E206" s="79">
        <f>'DNSP On Med 2019ABR'!D188</f>
        <v>8360.0183099999995</v>
      </c>
      <c r="F206" s="77">
        <f>'Opex Price Calcs'!P11</f>
        <v>1.078564603993923</v>
      </c>
      <c r="G206" s="79">
        <f>'DNSP On Med 2019ABR'!F188</f>
        <v>255.54</v>
      </c>
      <c r="H206" s="79">
        <f>'DNSP On Med 2019ABR'!G188</f>
        <v>267.63099999999997</v>
      </c>
      <c r="I206" s="79">
        <f>'DNSP On Med 2019ABR'!H188</f>
        <v>50478</v>
      </c>
      <c r="J206" s="79">
        <f>'DNSP On Med 2019ABR'!I188</f>
        <v>1542</v>
      </c>
      <c r="K206" s="79">
        <f>'DNSP On Med 2019ABR'!J188</f>
        <v>483</v>
      </c>
      <c r="L206" s="80">
        <f>'DNSP On Med 2019ABR'!K188</f>
        <v>0.3132295719844358</v>
      </c>
    </row>
    <row r="207" spans="1:12" x14ac:dyDescent="0.25">
      <c r="A207" s="71">
        <v>3014</v>
      </c>
      <c r="B207" s="4" t="s">
        <v>31</v>
      </c>
      <c r="C207" s="4">
        <v>2009</v>
      </c>
      <c r="D207" s="4">
        <v>3</v>
      </c>
      <c r="E207" s="79">
        <f>'DNSP On Med 2019ABR'!D189</f>
        <v>8429.6470000000008</v>
      </c>
      <c r="F207" s="77">
        <f>'Opex Price Calcs'!P12</f>
        <v>1.0915070880241431</v>
      </c>
      <c r="G207" s="79">
        <f>'DNSP On Med 2019ABR'!F189</f>
        <v>259.23200000000003</v>
      </c>
      <c r="H207" s="79">
        <f>'DNSP On Med 2019ABR'!G189</f>
        <v>267.63099999999997</v>
      </c>
      <c r="I207" s="79">
        <f>'DNSP On Med 2019ABR'!H189</f>
        <v>51075</v>
      </c>
      <c r="J207" s="79">
        <f>'DNSP On Med 2019ABR'!I189</f>
        <v>1541</v>
      </c>
      <c r="K207" s="79">
        <f>'DNSP On Med 2019ABR'!J189</f>
        <v>482</v>
      </c>
      <c r="L207" s="80">
        <f>'DNSP On Med 2019ABR'!K189</f>
        <v>0.31278390655418559</v>
      </c>
    </row>
    <row r="208" spans="1:12" x14ac:dyDescent="0.25">
      <c r="A208" s="71">
        <v>3014</v>
      </c>
      <c r="B208" s="4" t="s">
        <v>31</v>
      </c>
      <c r="C208" s="4">
        <v>2010</v>
      </c>
      <c r="D208" s="4">
        <v>3</v>
      </c>
      <c r="E208" s="79">
        <f>'DNSP On Med 2019ABR'!D190</f>
        <v>9181.2678699999997</v>
      </c>
      <c r="F208" s="77">
        <f>'Opex Price Calcs'!P13</f>
        <v>1.1243125351578573</v>
      </c>
      <c r="G208" s="79">
        <f>'DNSP On Med 2019ABR'!F190</f>
        <v>283.517</v>
      </c>
      <c r="H208" s="79">
        <f>'DNSP On Med 2019ABR'!G190</f>
        <v>283.517</v>
      </c>
      <c r="I208" s="79">
        <f>'DNSP On Med 2019ABR'!H190</f>
        <v>51914</v>
      </c>
      <c r="J208" s="79">
        <f>'DNSP On Med 2019ABR'!I190</f>
        <v>1547</v>
      </c>
      <c r="K208" s="79">
        <f>'DNSP On Med 2019ABR'!J190</f>
        <v>488</v>
      </c>
      <c r="L208" s="80">
        <f>'DNSP On Med 2019ABR'!K190</f>
        <v>0.3154492566257272</v>
      </c>
    </row>
    <row r="209" spans="1:12" x14ac:dyDescent="0.25">
      <c r="A209" s="71">
        <v>3014</v>
      </c>
      <c r="B209" s="4" t="s">
        <v>31</v>
      </c>
      <c r="C209" s="4">
        <v>2011</v>
      </c>
      <c r="D209" s="4">
        <v>3</v>
      </c>
      <c r="E209" s="79">
        <f>'DNSP On Med 2019ABR'!D191</f>
        <v>9361.1634000000013</v>
      </c>
      <c r="F209" s="77">
        <f>'Opex Price Calcs'!P14</f>
        <v>1.1430978626415853</v>
      </c>
      <c r="G209" s="79">
        <f>'DNSP On Med 2019ABR'!F191</f>
        <v>294.34899999999999</v>
      </c>
      <c r="H209" s="79">
        <f>'DNSP On Med 2019ABR'!G191</f>
        <v>294.34899999999999</v>
      </c>
      <c r="I209" s="79">
        <f>'DNSP On Med 2019ABR'!H191</f>
        <v>52612</v>
      </c>
      <c r="J209" s="79">
        <f>'DNSP On Med 2019ABR'!I191</f>
        <v>1542</v>
      </c>
      <c r="K209" s="79">
        <f>'DNSP On Med 2019ABR'!J191</f>
        <v>490.99999999999994</v>
      </c>
      <c r="L209" s="80">
        <f>'DNSP On Med 2019ABR'!K191</f>
        <v>0.31841763942931256</v>
      </c>
    </row>
    <row r="210" spans="1:12" x14ac:dyDescent="0.25">
      <c r="A210" s="71">
        <v>3014</v>
      </c>
      <c r="B210" s="4" t="s">
        <v>31</v>
      </c>
      <c r="C210" s="4">
        <v>2012</v>
      </c>
      <c r="D210" s="4">
        <v>3</v>
      </c>
      <c r="E210" s="79">
        <f>'DNSP On Med 2019ABR'!D192</f>
        <v>9445.4500157000002</v>
      </c>
      <c r="F210" s="77">
        <f>'Opex Price Calcs'!P15</f>
        <v>1.1601447797801889</v>
      </c>
      <c r="G210" s="79">
        <f>'DNSP On Med 2019ABR'!F192</f>
        <v>286.31</v>
      </c>
      <c r="H210" s="79">
        <f>'DNSP On Med 2019ABR'!G192</f>
        <v>294.34899999999999</v>
      </c>
      <c r="I210" s="79">
        <f>'DNSP On Med 2019ABR'!H192</f>
        <v>53388</v>
      </c>
      <c r="J210" s="79">
        <f>'DNSP On Med 2019ABR'!I192</f>
        <v>1557</v>
      </c>
      <c r="K210" s="79">
        <f>'DNSP On Med 2019ABR'!J192</f>
        <v>494</v>
      </c>
      <c r="L210" s="80">
        <f>'DNSP On Med 2019ABR'!K192</f>
        <v>0.31727681438664096</v>
      </c>
    </row>
    <row r="211" spans="1:12" x14ac:dyDescent="0.25">
      <c r="A211" s="71">
        <v>3014</v>
      </c>
      <c r="B211" s="4" t="s">
        <v>31</v>
      </c>
      <c r="C211" s="4">
        <v>2013</v>
      </c>
      <c r="D211" s="4">
        <v>3</v>
      </c>
      <c r="E211" s="79">
        <f>'DNSP On Med 2019ABR'!D193</f>
        <v>12543.73192</v>
      </c>
      <c r="F211" s="77">
        <f>'Opex Price Calcs'!P16</f>
        <v>1.1787456307534185</v>
      </c>
      <c r="G211" s="79">
        <f>'DNSP On Med 2019ABR'!F193</f>
        <v>295.13</v>
      </c>
      <c r="H211" s="79">
        <f>'DNSP On Med 2019ABR'!G193</f>
        <v>295.13</v>
      </c>
      <c r="I211" s="79">
        <f>'DNSP On Med 2019ABR'!H193</f>
        <v>54166</v>
      </c>
      <c r="J211" s="79">
        <f>'DNSP On Med 2019ABR'!I193</f>
        <v>1574</v>
      </c>
      <c r="K211" s="79">
        <f>'DNSP On Med 2019ABR'!J193</f>
        <v>503</v>
      </c>
      <c r="L211" s="80">
        <f>'DNSP On Med 2019ABR'!K193</f>
        <v>0.31956797966963152</v>
      </c>
    </row>
    <row r="212" spans="1:12" x14ac:dyDescent="0.25">
      <c r="A212" s="71">
        <v>3014</v>
      </c>
      <c r="B212" s="4" t="s">
        <v>31</v>
      </c>
      <c r="C212" s="4">
        <v>2014</v>
      </c>
      <c r="D212" s="4">
        <v>3</v>
      </c>
      <c r="E212" s="79">
        <f>'DNSP On Med 2019ABR'!D194</f>
        <v>13122.197</v>
      </c>
      <c r="F212" s="77">
        <f>'Opex Price Calcs'!P17</f>
        <v>1.2033004656242552</v>
      </c>
      <c r="G212" s="79">
        <f>'DNSP On Med 2019ABR'!F194</f>
        <v>269.24</v>
      </c>
      <c r="H212" s="79">
        <f>'DNSP On Med 2019ABR'!G194</f>
        <v>295.13</v>
      </c>
      <c r="I212" s="79">
        <f>'DNSP On Med 2019ABR'!H194</f>
        <v>54675</v>
      </c>
      <c r="J212" s="79">
        <f>'DNSP On Med 2019ABR'!I194</f>
        <v>1581</v>
      </c>
      <c r="K212" s="79">
        <f>'DNSP On Med 2019ABR'!J194</f>
        <v>513</v>
      </c>
      <c r="L212" s="80">
        <f>'DNSP On Med 2019ABR'!K194</f>
        <v>0.32447817836812143</v>
      </c>
    </row>
    <row r="213" spans="1:12" x14ac:dyDescent="0.25">
      <c r="A213" s="71">
        <v>3014</v>
      </c>
      <c r="B213" s="4" t="s">
        <v>31</v>
      </c>
      <c r="C213" s="4">
        <v>2015</v>
      </c>
      <c r="D213" s="4">
        <v>3</v>
      </c>
      <c r="E213" s="79">
        <f>'DNSP On Med 2019ABR'!D195</f>
        <v>12148.95</v>
      </c>
      <c r="F213" s="77">
        <f>'Opex Price Calcs'!P18</f>
        <v>1.2317327248241474</v>
      </c>
      <c r="G213" s="79">
        <f>'DNSP On Med 2019ABR'!F195</f>
        <v>269.42700000000002</v>
      </c>
      <c r="H213" s="79">
        <f>'DNSP On Med 2019ABR'!G195</f>
        <v>295.13</v>
      </c>
      <c r="I213" s="79">
        <f>'DNSP On Med 2019ABR'!H195</f>
        <v>55417</v>
      </c>
      <c r="J213" s="79">
        <f>'DNSP On Med 2019ABR'!I195</f>
        <v>1618</v>
      </c>
      <c r="K213" s="79">
        <f>'DNSP On Med 2019ABR'!J195</f>
        <v>532</v>
      </c>
      <c r="L213" s="80">
        <f>'DNSP On Med 2019ABR'!K195</f>
        <v>0.32880098887515452</v>
      </c>
    </row>
    <row r="214" spans="1:12" x14ac:dyDescent="0.25">
      <c r="A214" s="71">
        <v>3014</v>
      </c>
      <c r="B214" s="4" t="s">
        <v>31</v>
      </c>
      <c r="C214" s="4">
        <v>2016</v>
      </c>
      <c r="D214" s="4">
        <v>3</v>
      </c>
      <c r="E214" s="79">
        <f>'DNSP On Med 2019ABR'!D196</f>
        <v>12139.696300000001</v>
      </c>
      <c r="F214" s="77">
        <f>'Opex Price Calcs'!P19</f>
        <v>1.2460953688434946</v>
      </c>
      <c r="G214" s="79">
        <f>'DNSP On Med 2019ABR'!F196</f>
        <v>291.41399999999999</v>
      </c>
      <c r="H214" s="79">
        <f>'DNSP On Med 2019ABR'!G196</f>
        <v>295.13</v>
      </c>
      <c r="I214" s="79">
        <f>'DNSP On Med 2019ABR'!H196</f>
        <v>56231</v>
      </c>
      <c r="J214" s="79">
        <f>'DNSP On Med 2019ABR'!I196</f>
        <v>1619</v>
      </c>
      <c r="K214" s="79">
        <f>'DNSP On Med 2019ABR'!J196</f>
        <v>551</v>
      </c>
      <c r="L214" s="80">
        <f>'DNSP On Med 2019ABR'!K196</f>
        <v>0.34033353922174181</v>
      </c>
    </row>
    <row r="215" spans="1:12" x14ac:dyDescent="0.25">
      <c r="A215" s="71">
        <v>3014</v>
      </c>
      <c r="B215" s="4" t="s">
        <v>31</v>
      </c>
      <c r="C215" s="4">
        <v>2017</v>
      </c>
      <c r="D215" s="4">
        <v>3</v>
      </c>
      <c r="E215" s="79">
        <f>'DNSP On Med 2019ABR'!D197</f>
        <v>12895.779060000001</v>
      </c>
      <c r="F215" s="77">
        <f>'Opex Price Calcs'!P20</f>
        <v>1.2681003312092725</v>
      </c>
      <c r="G215" s="79">
        <f>'DNSP On Med 2019ABR'!F197</f>
        <v>270.34100000000001</v>
      </c>
      <c r="H215" s="79">
        <f>'DNSP On Med 2019ABR'!G197</f>
        <v>295.13</v>
      </c>
      <c r="I215" s="79">
        <f>'DNSP On Med 2019ABR'!H197</f>
        <v>57042</v>
      </c>
      <c r="J215" s="79">
        <f>'DNSP On Med 2019ABR'!I197</f>
        <v>1646</v>
      </c>
      <c r="K215" s="79">
        <f>'DNSP On Med 2019ABR'!J197</f>
        <v>566</v>
      </c>
      <c r="L215" s="80">
        <f>'DNSP On Med 2019ABR'!K197</f>
        <v>0.34386391251518833</v>
      </c>
    </row>
    <row r="216" spans="1:12" x14ac:dyDescent="0.25">
      <c r="A216" s="71">
        <v>3014</v>
      </c>
      <c r="B216" s="4" t="s">
        <v>31</v>
      </c>
      <c r="C216" s="4">
        <v>2018</v>
      </c>
      <c r="D216" s="4">
        <v>3</v>
      </c>
      <c r="E216" s="79">
        <f>'DNSP On Med 2019ABR'!D198</f>
        <v>13837.41424</v>
      </c>
      <c r="F216" s="77">
        <f>'Opex Price Calcs'!P21</f>
        <v>1.2997613887589472</v>
      </c>
      <c r="G216" s="79">
        <f>'DNSP On Med 2019ABR'!F198</f>
        <v>290.74700000000001</v>
      </c>
      <c r="H216" s="79">
        <f>'DNSP On Med 2019ABR'!G198</f>
        <v>295.13</v>
      </c>
      <c r="I216" s="79">
        <f>'DNSP On Med 2019ABR'!H198</f>
        <v>57472</v>
      </c>
      <c r="J216" s="79">
        <f>'DNSP On Med 2019ABR'!I198</f>
        <v>1652</v>
      </c>
      <c r="K216" s="79">
        <f>'DNSP On Med 2019ABR'!J198</f>
        <v>576</v>
      </c>
      <c r="L216" s="80">
        <f>'DNSP On Med 2019ABR'!K198</f>
        <v>0.34866828087167068</v>
      </c>
    </row>
    <row r="217" spans="1:12" x14ac:dyDescent="0.25">
      <c r="A217" s="71">
        <v>3014</v>
      </c>
      <c r="B217" s="4" t="s">
        <v>31</v>
      </c>
      <c r="C217" s="4">
        <v>2019</v>
      </c>
      <c r="D217" s="4">
        <v>3</v>
      </c>
      <c r="E217" s="79">
        <f>'DNSP On Med 2019ABR'!D199</f>
        <v>13878.886420000001</v>
      </c>
      <c r="F217" s="77">
        <f>'Opex Price Calcs'!P22</f>
        <v>1.3315179820324823</v>
      </c>
      <c r="G217" s="79">
        <f>'DNSP On Med 2019ABR'!F199</f>
        <v>271.173</v>
      </c>
      <c r="H217" s="79">
        <f>'DNSP On Med 2019ABR'!G199</f>
        <v>295.13</v>
      </c>
      <c r="I217" s="79">
        <f>'DNSP On Med 2019ABR'!H199</f>
        <v>57856</v>
      </c>
      <c r="J217" s="79">
        <f>'DNSP On Med 2019ABR'!I199</f>
        <v>1648</v>
      </c>
      <c r="K217" s="79">
        <f>'DNSP On Med 2019ABR'!J199</f>
        <v>576</v>
      </c>
      <c r="L217" s="80">
        <f>'DNSP On Med 2019ABR'!K199</f>
        <v>0.34951456310679613</v>
      </c>
    </row>
    <row r="218" spans="1:12" x14ac:dyDescent="0.25">
      <c r="A218" s="71">
        <v>3014</v>
      </c>
      <c r="B218" s="4" t="s">
        <v>31</v>
      </c>
      <c r="C218" s="4">
        <v>2020</v>
      </c>
      <c r="D218" s="4">
        <v>3</v>
      </c>
      <c r="E218" s="72">
        <v>13591.3053</v>
      </c>
      <c r="F218" s="77">
        <f>'Opex Price Calcs'!P23</f>
        <v>1.4058700369485218</v>
      </c>
      <c r="G218" s="81">
        <f>'OEB-Yearbook'!E215</f>
        <v>287.19600000000003</v>
      </c>
      <c r="H218" s="75">
        <f>MAX(G218,H217)</f>
        <v>295.13</v>
      </c>
      <c r="I218" s="81">
        <f>'OEB-Yearbook'!F215</f>
        <v>58438</v>
      </c>
      <c r="J218" s="81">
        <f>'OEB-Yearbook'!G215</f>
        <v>1654</v>
      </c>
      <c r="K218" s="81">
        <f>'OEB-Yearbook'!H215</f>
        <v>580</v>
      </c>
      <c r="L218" s="76">
        <f>K218/J218</f>
        <v>0.35066505441354295</v>
      </c>
    </row>
    <row r="219" spans="1:12" x14ac:dyDescent="0.25">
      <c r="A219" s="71">
        <v>3014</v>
      </c>
      <c r="B219" s="4" t="s">
        <v>31</v>
      </c>
      <c r="C219" s="4">
        <v>2021</v>
      </c>
      <c r="D219" s="4">
        <v>3</v>
      </c>
      <c r="E219" s="72">
        <v>15128.07662</v>
      </c>
      <c r="F219" s="77">
        <f>'Opex Price Calcs'!P24</f>
        <v>1.4584022182954006</v>
      </c>
      <c r="G219" s="89">
        <v>275.62099999999998</v>
      </c>
      <c r="H219" s="75">
        <f>MAX(G219,H218)</f>
        <v>295.13</v>
      </c>
      <c r="I219" s="81">
        <f>'OEB-Yearbook'!F216</f>
        <v>58746</v>
      </c>
      <c r="J219" s="89">
        <f>Lines!I71</f>
        <v>1657</v>
      </c>
      <c r="K219" s="89">
        <f>Lines!J71</f>
        <v>586</v>
      </c>
      <c r="L219" s="76">
        <f>K219/J219</f>
        <v>0.35365117682558839</v>
      </c>
    </row>
    <row r="220" spans="1:12" x14ac:dyDescent="0.25">
      <c r="A220" s="71">
        <v>3015</v>
      </c>
      <c r="B220" s="4" t="s">
        <v>26</v>
      </c>
      <c r="C220" s="4">
        <v>2005</v>
      </c>
      <c r="D220" s="4">
        <v>3</v>
      </c>
      <c r="E220" s="79">
        <f>'DNSP On Med 2019ABR'!D200</f>
        <v>7675.8416899999993</v>
      </c>
      <c r="F220" s="77">
        <f>'Opex Price Calcs'!P8</f>
        <v>1</v>
      </c>
      <c r="G220" s="79">
        <f>'DNSP On Med 2019ABR'!F200</f>
        <v>217.81399999999999</v>
      </c>
      <c r="H220" s="79">
        <f>'DNSP On Med 2019ABR'!G200</f>
        <v>217.81399999999999</v>
      </c>
      <c r="I220" s="79">
        <f>'DNSP On Med 2019ABR'!H200</f>
        <v>49500</v>
      </c>
      <c r="J220" s="79">
        <f>'DNSP On Med 2019ABR'!I200</f>
        <v>915.37880377754459</v>
      </c>
      <c r="K220" s="79">
        <f>'DNSP On Med 2019ABR'!J200</f>
        <v>422.18409090909091</v>
      </c>
      <c r="L220" s="80">
        <f>'DNSP On Med 2019ABR'!K200</f>
        <v>0.46121243922935551</v>
      </c>
    </row>
    <row r="221" spans="1:12" x14ac:dyDescent="0.25">
      <c r="A221" s="71">
        <v>3015</v>
      </c>
      <c r="B221" s="4" t="s">
        <v>26</v>
      </c>
      <c r="C221" s="4">
        <v>2006</v>
      </c>
      <c r="D221" s="4">
        <v>3</v>
      </c>
      <c r="E221" s="79">
        <f>'DNSP On Med 2019ABR'!D201</f>
        <v>7571.1170899999997</v>
      </c>
      <c r="F221" s="77">
        <f>'Opex Price Calcs'!P9</f>
        <v>1.0181607380073696</v>
      </c>
      <c r="G221" s="79">
        <f>'DNSP On Med 2019ABR'!F201</f>
        <v>222.83199999999999</v>
      </c>
      <c r="H221" s="79">
        <f>'DNSP On Med 2019ABR'!G201</f>
        <v>222.83199999999999</v>
      </c>
      <c r="I221" s="79">
        <f>'DNSP On Med 2019ABR'!H201</f>
        <v>50528</v>
      </c>
      <c r="J221" s="79">
        <f>'DNSP On Med 2019ABR'!I201</f>
        <v>934</v>
      </c>
      <c r="K221" s="79">
        <f>'DNSP On Med 2019ABR'!J201</f>
        <v>431</v>
      </c>
      <c r="L221" s="80">
        <f>'DNSP On Med 2019ABR'!K201</f>
        <v>0.4614561027837259</v>
      </c>
    </row>
    <row r="222" spans="1:12" x14ac:dyDescent="0.25">
      <c r="A222" s="71">
        <v>3015</v>
      </c>
      <c r="B222" s="4" t="s">
        <v>26</v>
      </c>
      <c r="C222" s="4">
        <v>2007</v>
      </c>
      <c r="D222" s="4">
        <v>3</v>
      </c>
      <c r="E222" s="79">
        <f>'DNSP On Med 2019ABR'!D202</f>
        <v>8193.4672499999997</v>
      </c>
      <c r="F222" s="77">
        <f>'Opex Price Calcs'!P10</f>
        <v>1.0531931014872313</v>
      </c>
      <c r="G222" s="79">
        <f>'DNSP On Med 2019ABR'!F202</f>
        <v>221.904</v>
      </c>
      <c r="H222" s="79">
        <f>'DNSP On Med 2019ABR'!G202</f>
        <v>222.83199999999999</v>
      </c>
      <c r="I222" s="79">
        <f>'DNSP On Med 2019ABR'!H202</f>
        <v>50980</v>
      </c>
      <c r="J222" s="79">
        <f>'DNSP On Med 2019ABR'!I202</f>
        <v>953</v>
      </c>
      <c r="K222" s="79">
        <f>'DNSP On Med 2019ABR'!J202</f>
        <v>440</v>
      </c>
      <c r="L222" s="80">
        <f>'DNSP On Med 2019ABR'!K202</f>
        <v>0.46169989506820569</v>
      </c>
    </row>
    <row r="223" spans="1:12" x14ac:dyDescent="0.25">
      <c r="A223" s="71">
        <v>3015</v>
      </c>
      <c r="B223" s="4" t="s">
        <v>26</v>
      </c>
      <c r="C223" s="4">
        <v>2008</v>
      </c>
      <c r="D223" s="4">
        <v>3</v>
      </c>
      <c r="E223" s="79">
        <f>'DNSP On Med 2019ABR'!D203</f>
        <v>8435.6861599999993</v>
      </c>
      <c r="F223" s="77">
        <f>'Opex Price Calcs'!P11</f>
        <v>1.078564603993923</v>
      </c>
      <c r="G223" s="79">
        <f>'DNSP On Med 2019ABR'!F203</f>
        <v>208.345</v>
      </c>
      <c r="H223" s="79">
        <f>'DNSP On Med 2019ABR'!G203</f>
        <v>222.83199999999999</v>
      </c>
      <c r="I223" s="79">
        <f>'DNSP On Med 2019ABR'!H203</f>
        <v>51813</v>
      </c>
      <c r="J223" s="79">
        <f>'DNSP On Med 2019ABR'!I203</f>
        <v>948</v>
      </c>
      <c r="K223" s="79">
        <f>'DNSP On Med 2019ABR'!J203</f>
        <v>438</v>
      </c>
      <c r="L223" s="80">
        <f>'DNSP On Med 2019ABR'!K203</f>
        <v>0.46202531645569622</v>
      </c>
    </row>
    <row r="224" spans="1:12" x14ac:dyDescent="0.25">
      <c r="A224" s="71">
        <v>3015</v>
      </c>
      <c r="B224" s="4" t="s">
        <v>26</v>
      </c>
      <c r="C224" s="4">
        <v>2009</v>
      </c>
      <c r="D224" s="4">
        <v>3</v>
      </c>
      <c r="E224" s="79">
        <f>'DNSP On Med 2019ABR'!D204</f>
        <v>8399.8458200000005</v>
      </c>
      <c r="F224" s="77">
        <f>'Opex Price Calcs'!P12</f>
        <v>1.0915070880241431</v>
      </c>
      <c r="G224" s="79">
        <f>'DNSP On Med 2019ABR'!F204</f>
        <v>210.06800000000001</v>
      </c>
      <c r="H224" s="79">
        <f>'DNSP On Med 2019ABR'!G204</f>
        <v>222.83199999999999</v>
      </c>
      <c r="I224" s="79">
        <f>'DNSP On Med 2019ABR'!H204</f>
        <v>52184</v>
      </c>
      <c r="J224" s="79">
        <f>'DNSP On Med 2019ABR'!I204</f>
        <v>950</v>
      </c>
      <c r="K224" s="79">
        <f>'DNSP On Med 2019ABR'!J204</f>
        <v>439</v>
      </c>
      <c r="L224" s="80">
        <f>'DNSP On Med 2019ABR'!K204</f>
        <v>0.46210526315789474</v>
      </c>
    </row>
    <row r="225" spans="1:12" x14ac:dyDescent="0.25">
      <c r="A225" s="71">
        <v>3015</v>
      </c>
      <c r="B225" s="4" t="s">
        <v>26</v>
      </c>
      <c r="C225" s="4">
        <v>2010</v>
      </c>
      <c r="D225" s="4">
        <v>3</v>
      </c>
      <c r="E225" s="79">
        <f>'DNSP On Med 2019ABR'!D205</f>
        <v>8362.7870000000003</v>
      </c>
      <c r="F225" s="77">
        <f>'Opex Price Calcs'!P13</f>
        <v>1.1243125351578573</v>
      </c>
      <c r="G225" s="79">
        <f>'DNSP On Med 2019ABR'!F205</f>
        <v>220.11500000000001</v>
      </c>
      <c r="H225" s="79">
        <f>'DNSP On Med 2019ABR'!G205</f>
        <v>222.83199999999999</v>
      </c>
      <c r="I225" s="79">
        <f>'DNSP On Med 2019ABR'!H205</f>
        <v>52710</v>
      </c>
      <c r="J225" s="79">
        <f>'DNSP On Med 2019ABR'!I205</f>
        <v>955</v>
      </c>
      <c r="K225" s="79">
        <f>'DNSP On Med 2019ABR'!J205</f>
        <v>393</v>
      </c>
      <c r="L225" s="80">
        <f>'DNSP On Med 2019ABR'!K205</f>
        <v>0.41151832460732984</v>
      </c>
    </row>
    <row r="226" spans="1:12" x14ac:dyDescent="0.25">
      <c r="A226" s="71">
        <v>3015</v>
      </c>
      <c r="B226" s="4" t="s">
        <v>26</v>
      </c>
      <c r="C226" s="4">
        <v>2011</v>
      </c>
      <c r="D226" s="4">
        <v>3</v>
      </c>
      <c r="E226" s="79">
        <f>'DNSP On Med 2019ABR'!D206</f>
        <v>9463.9615289999983</v>
      </c>
      <c r="F226" s="77">
        <f>'Opex Price Calcs'!P14</f>
        <v>1.1430978626415853</v>
      </c>
      <c r="G226" s="79">
        <f>'DNSP On Med 2019ABR'!F206</f>
        <v>234.84899999999999</v>
      </c>
      <c r="H226" s="79">
        <f>'DNSP On Med 2019ABR'!G206</f>
        <v>234.84899999999999</v>
      </c>
      <c r="I226" s="79">
        <f>'DNSP On Med 2019ABR'!H206</f>
        <v>53083</v>
      </c>
      <c r="J226" s="79">
        <f>'DNSP On Med 2019ABR'!I206</f>
        <v>987</v>
      </c>
      <c r="K226" s="79">
        <f>'DNSP On Med 2019ABR'!J206</f>
        <v>417</v>
      </c>
      <c r="L226" s="80">
        <f>'DNSP On Med 2019ABR'!K206</f>
        <v>0.42249240121580545</v>
      </c>
    </row>
    <row r="227" spans="1:12" x14ac:dyDescent="0.25">
      <c r="A227" s="71">
        <v>3015</v>
      </c>
      <c r="B227" s="4" t="s">
        <v>26</v>
      </c>
      <c r="C227" s="4">
        <v>2012</v>
      </c>
      <c r="D227" s="4">
        <v>3</v>
      </c>
      <c r="E227" s="79">
        <f>'DNSP On Med 2019ABR'!D207</f>
        <v>10665.324000000001</v>
      </c>
      <c r="F227" s="77">
        <f>'Opex Price Calcs'!P15</f>
        <v>1.1601447797801889</v>
      </c>
      <c r="G227" s="79">
        <f>'DNSP On Med 2019ABR'!F207</f>
        <v>231.09299999999999</v>
      </c>
      <c r="H227" s="79">
        <f>'DNSP On Med 2019ABR'!G207</f>
        <v>234.84899999999999</v>
      </c>
      <c r="I227" s="79">
        <f>'DNSP On Med 2019ABR'!H207</f>
        <v>53361</v>
      </c>
      <c r="J227" s="79">
        <f>'DNSP On Med 2019ABR'!I207</f>
        <v>996</v>
      </c>
      <c r="K227" s="79">
        <f>'DNSP On Med 2019ABR'!J207</f>
        <v>423</v>
      </c>
      <c r="L227" s="80">
        <f>'DNSP On Med 2019ABR'!K207</f>
        <v>0.4246987951807229</v>
      </c>
    </row>
    <row r="228" spans="1:12" x14ac:dyDescent="0.25">
      <c r="A228" s="71">
        <v>3015</v>
      </c>
      <c r="B228" s="4" t="s">
        <v>26</v>
      </c>
      <c r="C228" s="4">
        <v>2013</v>
      </c>
      <c r="D228" s="4">
        <v>3</v>
      </c>
      <c r="E228" s="79">
        <f>'DNSP On Med 2019ABR'!D208</f>
        <v>10496.48403</v>
      </c>
      <c r="F228" s="77">
        <f>'Opex Price Calcs'!P16</f>
        <v>1.1787456307534185</v>
      </c>
      <c r="G228" s="79">
        <f>'DNSP On Med 2019ABR'!F208</f>
        <v>227.923</v>
      </c>
      <c r="H228" s="79">
        <f>'DNSP On Med 2019ABR'!G208</f>
        <v>234.84899999999999</v>
      </c>
      <c r="I228" s="79">
        <f>'DNSP On Med 2019ABR'!H208</f>
        <v>53969</v>
      </c>
      <c r="J228" s="79">
        <f>'DNSP On Med 2019ABR'!I208</f>
        <v>1007</v>
      </c>
      <c r="K228" s="79">
        <f>'DNSP On Med 2019ABR'!J208</f>
        <v>429</v>
      </c>
      <c r="L228" s="80">
        <f>'DNSP On Med 2019ABR'!K208</f>
        <v>0.4260178748758689</v>
      </c>
    </row>
    <row r="229" spans="1:12" x14ac:dyDescent="0.25">
      <c r="A229" s="71">
        <v>3015</v>
      </c>
      <c r="B229" s="4" t="s">
        <v>26</v>
      </c>
      <c r="C229" s="4">
        <v>2014</v>
      </c>
      <c r="D229" s="4">
        <v>3</v>
      </c>
      <c r="E229" s="79">
        <f>'DNSP On Med 2019ABR'!D209</f>
        <v>10490.056</v>
      </c>
      <c r="F229" s="77">
        <f>'Opex Price Calcs'!P17</f>
        <v>1.2033004656242552</v>
      </c>
      <c r="G229" s="79">
        <f>'DNSP On Med 2019ABR'!F209</f>
        <v>214.547</v>
      </c>
      <c r="H229" s="79">
        <f>'DNSP On Med 2019ABR'!G209</f>
        <v>234.84899999999999</v>
      </c>
      <c r="I229" s="79">
        <f>'DNSP On Med 2019ABR'!H209</f>
        <v>54731</v>
      </c>
      <c r="J229" s="79">
        <f>'DNSP On Med 2019ABR'!I209</f>
        <v>950</v>
      </c>
      <c r="K229" s="79">
        <f>'DNSP On Med 2019ABR'!J209</f>
        <v>429</v>
      </c>
      <c r="L229" s="80">
        <f>'DNSP On Med 2019ABR'!K209</f>
        <v>0.45157894736842108</v>
      </c>
    </row>
    <row r="230" spans="1:12" x14ac:dyDescent="0.25">
      <c r="A230" s="71">
        <v>3015</v>
      </c>
      <c r="B230" s="4" t="s">
        <v>26</v>
      </c>
      <c r="C230" s="4">
        <v>2015</v>
      </c>
      <c r="D230" s="4">
        <v>3</v>
      </c>
      <c r="E230" s="79">
        <f>'DNSP On Med 2019ABR'!D210</f>
        <v>11377.239</v>
      </c>
      <c r="F230" s="77">
        <f>'Opex Price Calcs'!P18</f>
        <v>1.2317327248241474</v>
      </c>
      <c r="G230" s="79">
        <f>'DNSP On Med 2019ABR'!F210</f>
        <v>211.375</v>
      </c>
      <c r="H230" s="79">
        <f>'DNSP On Med 2019ABR'!G210</f>
        <v>234.84899999999999</v>
      </c>
      <c r="I230" s="79">
        <f>'DNSP On Med 2019ABR'!H210</f>
        <v>55949</v>
      </c>
      <c r="J230" s="79">
        <f>'DNSP On Med 2019ABR'!I210</f>
        <v>962</v>
      </c>
      <c r="K230" s="79">
        <f>'DNSP On Med 2019ABR'!J210</f>
        <v>441</v>
      </c>
      <c r="L230" s="80">
        <f>'DNSP On Med 2019ABR'!K210</f>
        <v>0.45841995841995842</v>
      </c>
    </row>
    <row r="231" spans="1:12" x14ac:dyDescent="0.25">
      <c r="A231" s="71">
        <v>3015</v>
      </c>
      <c r="B231" s="4" t="s">
        <v>26</v>
      </c>
      <c r="C231" s="4">
        <v>2016</v>
      </c>
      <c r="D231" s="4">
        <v>3</v>
      </c>
      <c r="E231" s="79">
        <f>'DNSP On Med 2019ABR'!D211</f>
        <v>11720.224759999999</v>
      </c>
      <c r="F231" s="77">
        <f>'Opex Price Calcs'!P19</f>
        <v>1.2460953688434946</v>
      </c>
      <c r="G231" s="79">
        <f>'DNSP On Med 2019ABR'!F211</f>
        <v>221.78100000000001</v>
      </c>
      <c r="H231" s="79">
        <f>'DNSP On Med 2019ABR'!G211</f>
        <v>234.84899999999999</v>
      </c>
      <c r="I231" s="79">
        <f>'DNSP On Med 2019ABR'!H211</f>
        <v>56811</v>
      </c>
      <c r="J231" s="79">
        <f>'DNSP On Med 2019ABR'!I211</f>
        <v>970</v>
      </c>
      <c r="K231" s="79">
        <f>'DNSP On Med 2019ABR'!J211</f>
        <v>450</v>
      </c>
      <c r="L231" s="80">
        <f>'DNSP On Med 2019ABR'!K211</f>
        <v>0.46391752577319589</v>
      </c>
    </row>
    <row r="232" spans="1:12" x14ac:dyDescent="0.25">
      <c r="A232" s="71">
        <v>3015</v>
      </c>
      <c r="B232" s="4" t="s">
        <v>26</v>
      </c>
      <c r="C232" s="4">
        <v>2017</v>
      </c>
      <c r="D232" s="4">
        <v>3</v>
      </c>
      <c r="E232" s="79">
        <f>'DNSP On Med 2019ABR'!D212</f>
        <v>12150.794340000002</v>
      </c>
      <c r="F232" s="77">
        <f>'Opex Price Calcs'!P20</f>
        <v>1.2681003312092725</v>
      </c>
      <c r="G232" s="79">
        <f>'DNSP On Med 2019ABR'!F212</f>
        <v>208.62700000000001</v>
      </c>
      <c r="H232" s="79">
        <f>'DNSP On Med 2019ABR'!G212</f>
        <v>234.84899999999999</v>
      </c>
      <c r="I232" s="79">
        <f>'DNSP On Med 2019ABR'!H212</f>
        <v>57584</v>
      </c>
      <c r="J232" s="79">
        <f>'DNSP On Med 2019ABR'!I212</f>
        <v>980</v>
      </c>
      <c r="K232" s="79">
        <f>'DNSP On Med 2019ABR'!J212</f>
        <v>460</v>
      </c>
      <c r="L232" s="80">
        <f>'DNSP On Med 2019ABR'!K212</f>
        <v>0.46938775510204084</v>
      </c>
    </row>
    <row r="233" spans="1:12" x14ac:dyDescent="0.25">
      <c r="A233" s="71">
        <v>3015</v>
      </c>
      <c r="B233" s="4" t="s">
        <v>26</v>
      </c>
      <c r="C233" s="4">
        <v>2018</v>
      </c>
      <c r="D233" s="4">
        <v>3</v>
      </c>
      <c r="E233" s="79">
        <f>'DNSP On Med 2019ABR'!D213</f>
        <v>13100.433999999999</v>
      </c>
      <c r="F233" s="77">
        <f>'Opex Price Calcs'!P21</f>
        <v>1.2997613887589472</v>
      </c>
      <c r="G233" s="79">
        <f>'DNSP On Med 2019ABR'!F213</f>
        <v>232.44900000000001</v>
      </c>
      <c r="H233" s="79">
        <f>'DNSP On Med 2019ABR'!G213</f>
        <v>234.84899999999999</v>
      </c>
      <c r="I233" s="79">
        <f>'DNSP On Med 2019ABR'!H213</f>
        <v>58745</v>
      </c>
      <c r="J233" s="79">
        <f>'DNSP On Med 2019ABR'!I213</f>
        <v>985</v>
      </c>
      <c r="K233" s="79">
        <f>'DNSP On Med 2019ABR'!J213</f>
        <v>462</v>
      </c>
      <c r="L233" s="80">
        <f>'DNSP On Med 2019ABR'!K213</f>
        <v>0.46903553299492384</v>
      </c>
    </row>
    <row r="234" spans="1:12" x14ac:dyDescent="0.25">
      <c r="A234" s="71">
        <v>3015</v>
      </c>
      <c r="B234" s="4" t="s">
        <v>26</v>
      </c>
      <c r="C234" s="4">
        <v>2019</v>
      </c>
      <c r="D234" s="4">
        <v>3</v>
      </c>
      <c r="E234" s="79">
        <f>'DNSP On Med 2019ABR'!D214</f>
        <v>12607.249100000001</v>
      </c>
      <c r="F234" s="77">
        <f>'Opex Price Calcs'!P22</f>
        <v>1.3315179820324823</v>
      </c>
      <c r="G234" s="79">
        <f>'DNSP On Med 2019ABR'!F214</f>
        <v>213.29599999999999</v>
      </c>
      <c r="H234" s="79">
        <f>'DNSP On Med 2019ABR'!G214</f>
        <v>234.84899999999999</v>
      </c>
      <c r="I234" s="79">
        <f>'DNSP On Med 2019ABR'!H214</f>
        <v>59183</v>
      </c>
      <c r="J234" s="79">
        <f>'DNSP On Med 2019ABR'!I214</f>
        <v>1010</v>
      </c>
      <c r="K234" s="79">
        <f>'DNSP On Med 2019ABR'!J214</f>
        <v>463</v>
      </c>
      <c r="L234" s="80">
        <f>'DNSP On Med 2019ABR'!K214</f>
        <v>0.45841584158415843</v>
      </c>
    </row>
    <row r="235" spans="1:12" x14ac:dyDescent="0.25">
      <c r="A235" s="71">
        <v>3015</v>
      </c>
      <c r="B235" s="4" t="s">
        <v>26</v>
      </c>
      <c r="C235" s="4">
        <v>2020</v>
      </c>
      <c r="D235" s="4">
        <v>3</v>
      </c>
      <c r="E235" s="72">
        <v>12083.295920000002</v>
      </c>
      <c r="F235" s="77">
        <f>'Opex Price Calcs'!P23</f>
        <v>1.4058700369485218</v>
      </c>
      <c r="G235" s="81">
        <f>'OEB-Yearbook'!E232</f>
        <v>244.04</v>
      </c>
      <c r="H235" s="75">
        <f>MAX(G235,H234)</f>
        <v>244.04</v>
      </c>
      <c r="I235" s="81">
        <f>'OEB-Yearbook'!F232</f>
        <v>59486</v>
      </c>
      <c r="J235" s="81">
        <f>'OEB-Yearbook'!G232</f>
        <v>1006</v>
      </c>
      <c r="K235" s="81">
        <f>'OEB-Yearbook'!H232</f>
        <v>470</v>
      </c>
      <c r="L235" s="76">
        <f>K235/J235</f>
        <v>0.4671968190854871</v>
      </c>
    </row>
    <row r="236" spans="1:12" x14ac:dyDescent="0.25">
      <c r="A236" s="71">
        <v>3015</v>
      </c>
      <c r="B236" s="4" t="s">
        <v>26</v>
      </c>
      <c r="C236" s="4">
        <v>2021</v>
      </c>
      <c r="D236" s="4">
        <v>3</v>
      </c>
      <c r="E236" s="72">
        <v>12893.929260000001</v>
      </c>
      <c r="F236" s="77">
        <f>'Opex Price Calcs'!P24</f>
        <v>1.4584022182954006</v>
      </c>
      <c r="G236" s="89">
        <v>225.3</v>
      </c>
      <c r="H236" s="75">
        <f>MAX(G236,H235)</f>
        <v>244.04</v>
      </c>
      <c r="I236" s="81">
        <f>'OEB-Yearbook'!F233</f>
        <v>60031</v>
      </c>
      <c r="J236" s="89">
        <f>Lines!I56</f>
        <v>989</v>
      </c>
      <c r="K236" s="89">
        <f>Lines!J56</f>
        <v>461</v>
      </c>
      <c r="L236" s="76">
        <f>K236/J236</f>
        <v>0.4661274014155713</v>
      </c>
    </row>
    <row r="237" spans="1:12" x14ac:dyDescent="0.25">
      <c r="A237" s="71">
        <v>3016</v>
      </c>
      <c r="B237" s="4" t="s">
        <v>37</v>
      </c>
      <c r="C237" s="4">
        <v>2005</v>
      </c>
      <c r="D237" s="4">
        <v>3</v>
      </c>
      <c r="E237" s="79">
        <f>'DNSP On Med 2019ABR'!D215</f>
        <v>10063.708719999999</v>
      </c>
      <c r="F237" s="77">
        <f>'Opex Price Calcs'!P8</f>
        <v>1</v>
      </c>
      <c r="G237" s="79">
        <f>'DNSP On Med 2019ABR'!F215</f>
        <v>358.57299999999998</v>
      </c>
      <c r="H237" s="79">
        <f>'DNSP On Med 2019ABR'!G215</f>
        <v>358.57299999999998</v>
      </c>
      <c r="I237" s="79">
        <f>'DNSP On Med 2019ABR'!H215</f>
        <v>56495</v>
      </c>
      <c r="J237" s="79">
        <f>'DNSP On Med 2019ABR'!I215</f>
        <v>1521</v>
      </c>
      <c r="K237" s="79">
        <f>'DNSP On Med 2019ABR'!J215</f>
        <v>389</v>
      </c>
      <c r="L237" s="80">
        <f>'DNSP On Med 2019ABR'!K215</f>
        <v>0.25575279421433267</v>
      </c>
    </row>
    <row r="238" spans="1:12" x14ac:dyDescent="0.25">
      <c r="A238" s="71">
        <v>3016</v>
      </c>
      <c r="B238" s="4" t="s">
        <v>37</v>
      </c>
      <c r="C238" s="4">
        <v>2006</v>
      </c>
      <c r="D238" s="4">
        <v>3</v>
      </c>
      <c r="E238" s="79">
        <f>'DNSP On Med 2019ABR'!D216</f>
        <v>10551.771349999999</v>
      </c>
      <c r="F238" s="77">
        <f>'Opex Price Calcs'!P9</f>
        <v>1.0181607380073696</v>
      </c>
      <c r="G238" s="79">
        <f>'DNSP On Med 2019ABR'!F216</f>
        <v>355.72899999999998</v>
      </c>
      <c r="H238" s="79">
        <f>'DNSP On Med 2019ABR'!G216</f>
        <v>358.57299999999998</v>
      </c>
      <c r="I238" s="79">
        <f>'DNSP On Med 2019ABR'!H216</f>
        <v>57903</v>
      </c>
      <c r="J238" s="79">
        <f>'DNSP On Med 2019ABR'!I216</f>
        <v>1418</v>
      </c>
      <c r="K238" s="79">
        <f>'DNSP On Med 2019ABR'!J216</f>
        <v>407</v>
      </c>
      <c r="L238" s="80">
        <f>'DNSP On Med 2019ABR'!K216</f>
        <v>0.28702397743300423</v>
      </c>
    </row>
    <row r="239" spans="1:12" x14ac:dyDescent="0.25">
      <c r="A239" s="71">
        <v>3016</v>
      </c>
      <c r="B239" s="4" t="s">
        <v>37</v>
      </c>
      <c r="C239" s="4">
        <v>2007</v>
      </c>
      <c r="D239" s="4">
        <v>3</v>
      </c>
      <c r="E239" s="79">
        <f>'DNSP On Med 2019ABR'!D217</f>
        <v>9537.8094799999999</v>
      </c>
      <c r="F239" s="77">
        <f>'Opex Price Calcs'!P10</f>
        <v>1.0531931014872313</v>
      </c>
      <c r="G239" s="79">
        <f>'DNSP On Med 2019ABR'!F217</f>
        <v>355.21</v>
      </c>
      <c r="H239" s="79">
        <f>'DNSP On Med 2019ABR'!G217</f>
        <v>358.57299999999998</v>
      </c>
      <c r="I239" s="79">
        <f>'DNSP On Med 2019ABR'!H217</f>
        <v>58283</v>
      </c>
      <c r="J239" s="79">
        <f>'DNSP On Med 2019ABR'!I217</f>
        <v>1391</v>
      </c>
      <c r="K239" s="79">
        <f>'DNSP On Med 2019ABR'!J217</f>
        <v>411</v>
      </c>
      <c r="L239" s="80">
        <f>'DNSP On Med 2019ABR'!K217</f>
        <v>0.29547088425593099</v>
      </c>
    </row>
    <row r="240" spans="1:12" x14ac:dyDescent="0.25">
      <c r="A240" s="71">
        <v>3016</v>
      </c>
      <c r="B240" s="4" t="s">
        <v>37</v>
      </c>
      <c r="C240" s="4">
        <v>2008</v>
      </c>
      <c r="D240" s="4">
        <v>3</v>
      </c>
      <c r="E240" s="79">
        <f>'DNSP On Med 2019ABR'!D218</f>
        <v>11931.204380000001</v>
      </c>
      <c r="F240" s="77">
        <f>'Opex Price Calcs'!P11</f>
        <v>1.078564603993923</v>
      </c>
      <c r="G240" s="79">
        <f>'DNSP On Med 2019ABR'!F218</f>
        <v>338.10899999999998</v>
      </c>
      <c r="H240" s="79">
        <f>'DNSP On Med 2019ABR'!G218</f>
        <v>358.57299999999998</v>
      </c>
      <c r="I240" s="79">
        <f>'DNSP On Med 2019ABR'!H218</f>
        <v>58753</v>
      </c>
      <c r="J240" s="79">
        <f>'DNSP On Med 2019ABR'!I218</f>
        <v>1432</v>
      </c>
      <c r="K240" s="79">
        <f>'DNSP On Med 2019ABR'!J218</f>
        <v>419.99999999999994</v>
      </c>
      <c r="L240" s="80">
        <f>'DNSP On Med 2019ABR'!K218</f>
        <v>0.2932960893854748</v>
      </c>
    </row>
    <row r="241" spans="1:12" x14ac:dyDescent="0.25">
      <c r="A241" s="71">
        <v>3016</v>
      </c>
      <c r="B241" s="4" t="s">
        <v>37</v>
      </c>
      <c r="C241" s="4">
        <v>2009</v>
      </c>
      <c r="D241" s="4">
        <v>3</v>
      </c>
      <c r="E241" s="79">
        <f>'DNSP On Med 2019ABR'!D219</f>
        <v>13948.261770000001</v>
      </c>
      <c r="F241" s="77">
        <f>'Opex Price Calcs'!P12</f>
        <v>1.0915070880241431</v>
      </c>
      <c r="G241" s="79">
        <f>'DNSP On Med 2019ABR'!F219</f>
        <v>333.72800000000001</v>
      </c>
      <c r="H241" s="79">
        <f>'DNSP On Med 2019ABR'!G219</f>
        <v>358.57299999999998</v>
      </c>
      <c r="I241" s="79">
        <f>'DNSP On Med 2019ABR'!H219</f>
        <v>59699</v>
      </c>
      <c r="J241" s="79">
        <f>'DNSP On Med 2019ABR'!I219</f>
        <v>1425</v>
      </c>
      <c r="K241" s="79">
        <f>'DNSP On Med 2019ABR'!J219</f>
        <v>435</v>
      </c>
      <c r="L241" s="80">
        <f>'DNSP On Med 2019ABR'!K219</f>
        <v>0.30526315789473685</v>
      </c>
    </row>
    <row r="242" spans="1:12" x14ac:dyDescent="0.25">
      <c r="A242" s="71">
        <v>3016</v>
      </c>
      <c r="B242" s="4" t="s">
        <v>37</v>
      </c>
      <c r="C242" s="4">
        <v>2010</v>
      </c>
      <c r="D242" s="4">
        <v>3</v>
      </c>
      <c r="E242" s="79">
        <f>'DNSP On Med 2019ABR'!D220</f>
        <v>13473.535669999999</v>
      </c>
      <c r="F242" s="77">
        <f>'Opex Price Calcs'!P13</f>
        <v>1.1243125351578573</v>
      </c>
      <c r="G242" s="79">
        <f>'DNSP On Med 2019ABR'!F220</f>
        <v>349.35399999999998</v>
      </c>
      <c r="H242" s="79">
        <f>'DNSP On Med 2019ABR'!G220</f>
        <v>358.57299999999998</v>
      </c>
      <c r="I242" s="79">
        <f>'DNSP On Med 2019ABR'!H220</f>
        <v>60557</v>
      </c>
      <c r="J242" s="79">
        <f>'DNSP On Med 2019ABR'!I220</f>
        <v>1431</v>
      </c>
      <c r="K242" s="79">
        <f>'DNSP On Med 2019ABR'!J220</f>
        <v>441</v>
      </c>
      <c r="L242" s="80">
        <f>'DNSP On Med 2019ABR'!K220</f>
        <v>0.3081761006289308</v>
      </c>
    </row>
    <row r="243" spans="1:12" x14ac:dyDescent="0.25">
      <c r="A243" s="71">
        <v>3016</v>
      </c>
      <c r="B243" s="4" t="s">
        <v>37</v>
      </c>
      <c r="C243" s="4">
        <v>2011</v>
      </c>
      <c r="D243" s="4">
        <v>3</v>
      </c>
      <c r="E243" s="79">
        <f>'DNSP On Med 2019ABR'!D221</f>
        <v>15293.347809999999</v>
      </c>
      <c r="F243" s="77">
        <f>'Opex Price Calcs'!P14</f>
        <v>1.1430978626415853</v>
      </c>
      <c r="G243" s="79">
        <f>'DNSP On Med 2019ABR'!F221</f>
        <v>367.36700000000002</v>
      </c>
      <c r="H243" s="79">
        <f>'DNSP On Med 2019ABR'!G221</f>
        <v>367.36700000000002</v>
      </c>
      <c r="I243" s="79">
        <f>'DNSP On Med 2019ABR'!H221</f>
        <v>61327</v>
      </c>
      <c r="J243" s="79">
        <f>'DNSP On Med 2019ABR'!I221</f>
        <v>1451</v>
      </c>
      <c r="K243" s="79">
        <f>'DNSP On Med 2019ABR'!J221</f>
        <v>448</v>
      </c>
      <c r="L243" s="80">
        <f>'DNSP On Med 2019ABR'!K221</f>
        <v>0.30875258442453479</v>
      </c>
    </row>
    <row r="244" spans="1:12" x14ac:dyDescent="0.25">
      <c r="A244" s="71">
        <v>3016</v>
      </c>
      <c r="B244" s="4" t="s">
        <v>37</v>
      </c>
      <c r="C244" s="4">
        <v>2012</v>
      </c>
      <c r="D244" s="4">
        <v>3</v>
      </c>
      <c r="E244" s="79">
        <f>'DNSP On Med 2019ABR'!D222</f>
        <v>17047.617400700001</v>
      </c>
      <c r="F244" s="77">
        <f>'Opex Price Calcs'!P15</f>
        <v>1.1601447797801889</v>
      </c>
      <c r="G244" s="79">
        <f>'DNSP On Med 2019ABR'!F222</f>
        <v>351.714</v>
      </c>
      <c r="H244" s="79">
        <f>'DNSP On Med 2019ABR'!G222</f>
        <v>367.36700000000002</v>
      </c>
      <c r="I244" s="79">
        <f>'DNSP On Med 2019ABR'!H222</f>
        <v>61768</v>
      </c>
      <c r="J244" s="79">
        <f>'DNSP On Med 2019ABR'!I222</f>
        <v>1617</v>
      </c>
      <c r="K244" s="79">
        <f>'DNSP On Med 2019ABR'!J222</f>
        <v>489</v>
      </c>
      <c r="L244" s="80">
        <f>'DNSP On Med 2019ABR'!K222</f>
        <v>0.30241187384044527</v>
      </c>
    </row>
    <row r="245" spans="1:12" x14ac:dyDescent="0.25">
      <c r="A245" s="71">
        <v>3016</v>
      </c>
      <c r="B245" s="4" t="s">
        <v>37</v>
      </c>
      <c r="C245" s="4">
        <v>2013</v>
      </c>
      <c r="D245" s="4">
        <v>3</v>
      </c>
      <c r="E245" s="79">
        <f>'DNSP On Med 2019ABR'!D223</f>
        <v>17995.74655</v>
      </c>
      <c r="F245" s="77">
        <f>'Opex Price Calcs'!P16</f>
        <v>1.1787456307534185</v>
      </c>
      <c r="G245" s="79">
        <f>'DNSP On Med 2019ABR'!F223</f>
        <v>352.68299999999999</v>
      </c>
      <c r="H245" s="79">
        <f>'DNSP On Med 2019ABR'!G223</f>
        <v>367.36700000000002</v>
      </c>
      <c r="I245" s="79">
        <f>'DNSP On Med 2019ABR'!H223</f>
        <v>62072</v>
      </c>
      <c r="J245" s="79">
        <f>'DNSP On Med 2019ABR'!I223</f>
        <v>1652</v>
      </c>
      <c r="K245" s="79">
        <f>'DNSP On Med 2019ABR'!J223</f>
        <v>453.00000000000006</v>
      </c>
      <c r="L245" s="80">
        <f>'DNSP On Med 2019ABR'!K223</f>
        <v>0.27421307506053272</v>
      </c>
    </row>
    <row r="246" spans="1:12" x14ac:dyDescent="0.25">
      <c r="A246" s="71">
        <v>3016</v>
      </c>
      <c r="B246" s="4" t="s">
        <v>37</v>
      </c>
      <c r="C246" s="4">
        <v>2014</v>
      </c>
      <c r="D246" s="4">
        <v>3</v>
      </c>
      <c r="E246" s="79">
        <f>'DNSP On Med 2019ABR'!D224</f>
        <v>17722.15782</v>
      </c>
      <c r="F246" s="77">
        <f>'Opex Price Calcs'!P17</f>
        <v>1.2033004656242552</v>
      </c>
      <c r="G246" s="79">
        <f>'DNSP On Med 2019ABR'!F224</f>
        <v>336.88400000000001</v>
      </c>
      <c r="H246" s="79">
        <f>'DNSP On Med 2019ABR'!G224</f>
        <v>367.36700000000002</v>
      </c>
      <c r="I246" s="79">
        <f>'DNSP On Med 2019ABR'!H224</f>
        <v>62657</v>
      </c>
      <c r="J246" s="79">
        <f>'DNSP On Med 2019ABR'!I224</f>
        <v>1697</v>
      </c>
      <c r="K246" s="79">
        <f>'DNSP On Med 2019ABR'!J224</f>
        <v>506</v>
      </c>
      <c r="L246" s="80">
        <f>'DNSP On Med 2019ABR'!K224</f>
        <v>0.29817324690630526</v>
      </c>
    </row>
    <row r="247" spans="1:12" x14ac:dyDescent="0.25">
      <c r="A247" s="71">
        <v>3016</v>
      </c>
      <c r="B247" s="4" t="s">
        <v>37</v>
      </c>
      <c r="C247" s="4">
        <v>2015</v>
      </c>
      <c r="D247" s="4">
        <v>3</v>
      </c>
      <c r="E247" s="79">
        <f>'DNSP On Med 2019ABR'!D225</f>
        <v>17138.501390000001</v>
      </c>
      <c r="F247" s="77">
        <f>'Opex Price Calcs'!P18</f>
        <v>1.2317327248241474</v>
      </c>
      <c r="G247" s="79">
        <f>'DNSP On Med 2019ABR'!F225</f>
        <v>338.779</v>
      </c>
      <c r="H247" s="79">
        <f>'DNSP On Med 2019ABR'!G225</f>
        <v>367.36700000000002</v>
      </c>
      <c r="I247" s="79">
        <f>'DNSP On Med 2019ABR'!H225</f>
        <v>63166</v>
      </c>
      <c r="J247" s="79">
        <f>'DNSP On Med 2019ABR'!I225</f>
        <v>1718</v>
      </c>
      <c r="K247" s="79">
        <f>'DNSP On Med 2019ABR'!J225</f>
        <v>525</v>
      </c>
      <c r="L247" s="80">
        <f>'DNSP On Med 2019ABR'!K225</f>
        <v>0.30558789289871946</v>
      </c>
    </row>
    <row r="248" spans="1:12" x14ac:dyDescent="0.25">
      <c r="A248" s="71">
        <v>3016</v>
      </c>
      <c r="B248" s="4" t="s">
        <v>37</v>
      </c>
      <c r="C248" s="4">
        <v>2016</v>
      </c>
      <c r="D248" s="4">
        <v>3</v>
      </c>
      <c r="E248" s="79">
        <f>'DNSP On Med 2019ABR'!D226</f>
        <v>16658.607539999997</v>
      </c>
      <c r="F248" s="77">
        <f>'Opex Price Calcs'!P19</f>
        <v>1.2460953688434946</v>
      </c>
      <c r="G248" s="79">
        <f>'DNSP On Med 2019ABR'!F226</f>
        <v>334.471</v>
      </c>
      <c r="H248" s="79">
        <f>'DNSP On Med 2019ABR'!G226</f>
        <v>367.36700000000002</v>
      </c>
      <c r="I248" s="79">
        <f>'DNSP On Med 2019ABR'!H226</f>
        <v>64125</v>
      </c>
      <c r="J248" s="79">
        <f>'DNSP On Med 2019ABR'!I226</f>
        <v>1727</v>
      </c>
      <c r="K248" s="79">
        <f>'DNSP On Med 2019ABR'!J226</f>
        <v>532</v>
      </c>
      <c r="L248" s="80">
        <f>'DNSP On Med 2019ABR'!K226</f>
        <v>0.30804863925883036</v>
      </c>
    </row>
    <row r="249" spans="1:12" x14ac:dyDescent="0.25">
      <c r="A249" s="71">
        <v>3016</v>
      </c>
      <c r="B249" s="4" t="s">
        <v>37</v>
      </c>
      <c r="C249" s="4">
        <v>2017</v>
      </c>
      <c r="D249" s="4">
        <v>3</v>
      </c>
      <c r="E249" s="79">
        <f>'DNSP On Med 2019ABR'!D227</f>
        <v>17339.704309999997</v>
      </c>
      <c r="F249" s="77">
        <f>'Opex Price Calcs'!P20</f>
        <v>1.2681003312092725</v>
      </c>
      <c r="G249" s="79">
        <f>'DNSP On Med 2019ABR'!F227</f>
        <v>305.71800000000002</v>
      </c>
      <c r="H249" s="79">
        <f>'DNSP On Med 2019ABR'!G227</f>
        <v>367.36700000000002</v>
      </c>
      <c r="I249" s="79">
        <f>'DNSP On Med 2019ABR'!H227</f>
        <v>64726</v>
      </c>
      <c r="J249" s="79">
        <f>'DNSP On Med 2019ABR'!I227</f>
        <v>1487</v>
      </c>
      <c r="K249" s="79">
        <f>'DNSP On Med 2019ABR'!J227</f>
        <v>507</v>
      </c>
      <c r="L249" s="80">
        <f>'DNSP On Med 2019ABR'!K227</f>
        <v>0.34095494283792871</v>
      </c>
    </row>
    <row r="250" spans="1:12" x14ac:dyDescent="0.25">
      <c r="A250" s="71">
        <v>3016</v>
      </c>
      <c r="B250" s="4" t="s">
        <v>37</v>
      </c>
      <c r="C250" s="4">
        <v>2018</v>
      </c>
      <c r="D250" s="4">
        <v>3</v>
      </c>
      <c r="E250" s="79">
        <f>'DNSP On Med 2019ABR'!D228</f>
        <v>17677.971389999995</v>
      </c>
      <c r="F250" s="77">
        <f>'Opex Price Calcs'!P21</f>
        <v>1.2997613887589472</v>
      </c>
      <c r="G250" s="79">
        <f>'DNSP On Med 2019ABR'!F228</f>
        <v>331.15300000000002</v>
      </c>
      <c r="H250" s="79">
        <f>'DNSP On Med 2019ABR'!G228</f>
        <v>367.36700000000002</v>
      </c>
      <c r="I250" s="79">
        <f>'DNSP On Med 2019ABR'!H228</f>
        <v>65404</v>
      </c>
      <c r="J250" s="79">
        <f>'DNSP On Med 2019ABR'!I228</f>
        <v>1510</v>
      </c>
      <c r="K250" s="79">
        <f>'DNSP On Med 2019ABR'!J228</f>
        <v>531</v>
      </c>
      <c r="L250" s="80">
        <f>'DNSP On Med 2019ABR'!K228</f>
        <v>0.35165562913907283</v>
      </c>
    </row>
    <row r="251" spans="1:12" x14ac:dyDescent="0.25">
      <c r="A251" s="71">
        <v>3016</v>
      </c>
      <c r="B251" s="4" t="s">
        <v>37</v>
      </c>
      <c r="C251" s="4">
        <v>2019</v>
      </c>
      <c r="D251" s="4">
        <v>3</v>
      </c>
      <c r="E251" s="79">
        <f>'DNSP On Med 2019ABR'!D229</f>
        <v>18361.849140000002</v>
      </c>
      <c r="F251" s="77">
        <f>'Opex Price Calcs'!P22</f>
        <v>1.3315179820324823</v>
      </c>
      <c r="G251" s="79">
        <f>'DNSP On Med 2019ABR'!F229</f>
        <v>302.61900000000003</v>
      </c>
      <c r="H251" s="79">
        <f>'DNSP On Med 2019ABR'!G229</f>
        <v>367.36700000000002</v>
      </c>
      <c r="I251" s="79">
        <f>'DNSP On Med 2019ABR'!H229</f>
        <v>66529</v>
      </c>
      <c r="J251" s="79">
        <f>'DNSP On Med 2019ABR'!I229</f>
        <v>1523</v>
      </c>
      <c r="K251" s="79">
        <f>'DNSP On Med 2019ABR'!J229</f>
        <v>540</v>
      </c>
      <c r="L251" s="80">
        <f>'DNSP On Med 2019ABR'!K229</f>
        <v>0.35456336178594877</v>
      </c>
    </row>
    <row r="252" spans="1:12" x14ac:dyDescent="0.25">
      <c r="A252" s="71">
        <v>3016</v>
      </c>
      <c r="B252" s="4" t="s">
        <v>37</v>
      </c>
      <c r="C252" s="4">
        <v>2020</v>
      </c>
      <c r="D252" s="4">
        <v>3</v>
      </c>
      <c r="E252" s="72">
        <v>18601.178529999997</v>
      </c>
      <c r="F252" s="77">
        <f>'Opex Price Calcs'!P23</f>
        <v>1.4058700369485218</v>
      </c>
      <c r="G252" s="81">
        <f>'OEB-Yearbook'!E1083</f>
        <v>338.52800000000002</v>
      </c>
      <c r="H252" s="75">
        <f>MAX(G252,H251)</f>
        <v>367.36700000000002</v>
      </c>
      <c r="I252" s="81">
        <f>'OEB-Yearbook'!F1083</f>
        <v>67303</v>
      </c>
      <c r="J252" s="81">
        <f>'OEB-Yearbook'!G1083</f>
        <v>1530</v>
      </c>
      <c r="K252" s="81">
        <f>'OEB-Yearbook'!H1083</f>
        <v>551</v>
      </c>
      <c r="L252" s="76">
        <f>K252/J252</f>
        <v>0.36013071895424836</v>
      </c>
    </row>
    <row r="253" spans="1:12" x14ac:dyDescent="0.25">
      <c r="A253" s="71">
        <v>3016</v>
      </c>
      <c r="B253" s="4" t="s">
        <v>37</v>
      </c>
      <c r="C253" s="4">
        <v>2021</v>
      </c>
      <c r="D253" s="4">
        <v>3</v>
      </c>
      <c r="E253" s="72">
        <v>20470.293099999999</v>
      </c>
      <c r="F253" s="77">
        <f>'Opex Price Calcs'!P24</f>
        <v>1.4584022182954006</v>
      </c>
      <c r="G253" s="89">
        <v>336.96</v>
      </c>
      <c r="H253" s="75">
        <f>MAX(G253,H252)</f>
        <v>367.36700000000002</v>
      </c>
      <c r="I253" s="89">
        <v>68201</v>
      </c>
      <c r="J253" s="74">
        <v>1540</v>
      </c>
      <c r="K253" s="74">
        <v>560</v>
      </c>
      <c r="L253" s="76">
        <f>K253/J253</f>
        <v>0.36363636363636365</v>
      </c>
    </row>
    <row r="254" spans="1:12" x14ac:dyDescent="0.25">
      <c r="A254" s="71">
        <v>3017</v>
      </c>
      <c r="B254" s="4" t="s">
        <v>12</v>
      </c>
      <c r="C254" s="4">
        <v>2005</v>
      </c>
      <c r="D254" s="4">
        <v>3</v>
      </c>
      <c r="E254" s="79">
        <f>'DNSP On Med 2019ABR'!D230</f>
        <v>8566.3176400000011</v>
      </c>
      <c r="F254" s="77">
        <f>'Opex Price Calcs'!P8</f>
        <v>1</v>
      </c>
      <c r="G254" s="79">
        <f>'DNSP On Med 2019ABR'!F230</f>
        <v>283.18700000000001</v>
      </c>
      <c r="H254" s="79">
        <f>'DNSP On Med 2019ABR'!G230</f>
        <v>283.18700000000001</v>
      </c>
      <c r="I254" s="79">
        <f>'DNSP On Med 2019ABR'!H230</f>
        <v>56177</v>
      </c>
      <c r="J254" s="79">
        <f>'DNSP On Med 2019ABR'!I230</f>
        <v>976</v>
      </c>
      <c r="K254" s="79">
        <f>'DNSP On Med 2019ABR'!J230</f>
        <v>554</v>
      </c>
      <c r="L254" s="80">
        <f>'DNSP On Med 2019ABR'!K230</f>
        <v>0.56762295081967218</v>
      </c>
    </row>
    <row r="255" spans="1:12" x14ac:dyDescent="0.25">
      <c r="A255" s="71">
        <v>3017</v>
      </c>
      <c r="B255" s="4" t="s">
        <v>12</v>
      </c>
      <c r="C255" s="4">
        <v>2006</v>
      </c>
      <c r="D255" s="4">
        <v>3</v>
      </c>
      <c r="E255" s="79">
        <f>'DNSP On Med 2019ABR'!D231</f>
        <v>8663.97516</v>
      </c>
      <c r="F255" s="77">
        <f>'Opex Price Calcs'!P9</f>
        <v>1.0181607380073696</v>
      </c>
      <c r="G255" s="79">
        <f>'DNSP On Med 2019ABR'!F231</f>
        <v>285.75</v>
      </c>
      <c r="H255" s="79">
        <f>'DNSP On Med 2019ABR'!G231</f>
        <v>285.75</v>
      </c>
      <c r="I255" s="79">
        <f>'DNSP On Med 2019ABR'!H231</f>
        <v>58941</v>
      </c>
      <c r="J255" s="79">
        <f>'DNSP On Med 2019ABR'!I231</f>
        <v>1002</v>
      </c>
      <c r="K255" s="79">
        <f>'DNSP On Med 2019ABR'!J231</f>
        <v>577</v>
      </c>
      <c r="L255" s="80">
        <f>'DNSP On Med 2019ABR'!K231</f>
        <v>0.57584830339321358</v>
      </c>
    </row>
    <row r="256" spans="1:12" x14ac:dyDescent="0.25">
      <c r="A256" s="71">
        <v>3017</v>
      </c>
      <c r="B256" s="4" t="s">
        <v>12</v>
      </c>
      <c r="C256" s="4">
        <v>2007</v>
      </c>
      <c r="D256" s="4">
        <v>3</v>
      </c>
      <c r="E256" s="79">
        <f>'DNSP On Med 2019ABR'!D232</f>
        <v>10126.682710000001</v>
      </c>
      <c r="F256" s="77">
        <f>'Opex Price Calcs'!P10</f>
        <v>1.0531931014872313</v>
      </c>
      <c r="G256" s="79">
        <f>'DNSP On Med 2019ABR'!F232</f>
        <v>281.37700000000001</v>
      </c>
      <c r="H256" s="79">
        <f>'DNSP On Med 2019ABR'!G232</f>
        <v>285.75</v>
      </c>
      <c r="I256" s="79">
        <f>'DNSP On Med 2019ABR'!H232</f>
        <v>47720</v>
      </c>
      <c r="J256" s="79">
        <f>'DNSP On Med 2019ABR'!I232</f>
        <v>1030</v>
      </c>
      <c r="K256" s="79">
        <f>'DNSP On Med 2019ABR'!J232</f>
        <v>604</v>
      </c>
      <c r="L256" s="80">
        <f>'DNSP On Med 2019ABR'!K232</f>
        <v>0.58640776699029129</v>
      </c>
    </row>
    <row r="257" spans="1:12" x14ac:dyDescent="0.25">
      <c r="A257" s="71">
        <v>3017</v>
      </c>
      <c r="B257" s="4" t="s">
        <v>12</v>
      </c>
      <c r="C257" s="4">
        <v>2008</v>
      </c>
      <c r="D257" s="4">
        <v>3</v>
      </c>
      <c r="E257" s="79">
        <f>'DNSP On Med 2019ABR'!D233</f>
        <v>10008.08884</v>
      </c>
      <c r="F257" s="77">
        <f>'Opex Price Calcs'!P11</f>
        <v>1.078564603993923</v>
      </c>
      <c r="G257" s="79">
        <f>'DNSP On Med 2019ABR'!F233</f>
        <v>273.89800000000002</v>
      </c>
      <c r="H257" s="79">
        <f>'DNSP On Med 2019ABR'!G233</f>
        <v>285.75</v>
      </c>
      <c r="I257" s="79">
        <f>'DNSP On Med 2019ABR'!H233</f>
        <v>48914</v>
      </c>
      <c r="J257" s="79">
        <f>'DNSP On Med 2019ABR'!I233</f>
        <v>1049</v>
      </c>
      <c r="K257" s="79">
        <f>'DNSP On Med 2019ABR'!J233</f>
        <v>619.99999999999989</v>
      </c>
      <c r="L257" s="80">
        <f>'DNSP On Med 2019ABR'!K233</f>
        <v>0.59103908484270729</v>
      </c>
    </row>
    <row r="258" spans="1:12" x14ac:dyDescent="0.25">
      <c r="A258" s="71">
        <v>3017</v>
      </c>
      <c r="B258" s="4" t="s">
        <v>12</v>
      </c>
      <c r="C258" s="4">
        <v>2009</v>
      </c>
      <c r="D258" s="4">
        <v>3</v>
      </c>
      <c r="E258" s="79">
        <f>'DNSP On Med 2019ABR'!D234</f>
        <v>9246.6920600000012</v>
      </c>
      <c r="F258" s="77">
        <f>'Opex Price Calcs'!P12</f>
        <v>1.0915070880241431</v>
      </c>
      <c r="G258" s="79">
        <f>'DNSP On Med 2019ABR'!F234</f>
        <v>267.57600000000002</v>
      </c>
      <c r="H258" s="79">
        <f>'DNSP On Med 2019ABR'!G234</f>
        <v>285.75</v>
      </c>
      <c r="I258" s="79">
        <f>'DNSP On Med 2019ABR'!H234</f>
        <v>49259</v>
      </c>
      <c r="J258" s="79">
        <f>'DNSP On Med 2019ABR'!I234</f>
        <v>1063</v>
      </c>
      <c r="K258" s="79">
        <f>'DNSP On Med 2019ABR'!J234</f>
        <v>636</v>
      </c>
      <c r="L258" s="80">
        <f>'DNSP On Med 2019ABR'!K234</f>
        <v>0.59830667920978364</v>
      </c>
    </row>
    <row r="259" spans="1:12" x14ac:dyDescent="0.25">
      <c r="A259" s="71">
        <v>3017</v>
      </c>
      <c r="B259" s="4" t="s">
        <v>12</v>
      </c>
      <c r="C259" s="4">
        <v>2010</v>
      </c>
      <c r="D259" s="4">
        <v>3</v>
      </c>
      <c r="E259" s="79">
        <f>'DNSP On Med 2019ABR'!D235</f>
        <v>9673.2873799999998</v>
      </c>
      <c r="F259" s="77">
        <f>'Opex Price Calcs'!P13</f>
        <v>1.1243125351578573</v>
      </c>
      <c r="G259" s="79">
        <f>'DNSP On Med 2019ABR'!F235</f>
        <v>285.95499999999998</v>
      </c>
      <c r="H259" s="79">
        <f>'DNSP On Med 2019ABR'!G235</f>
        <v>285.95499999999998</v>
      </c>
      <c r="I259" s="79">
        <f>'DNSP On Med 2019ABR'!H235</f>
        <v>50250</v>
      </c>
      <c r="J259" s="79">
        <f>'DNSP On Med 2019ABR'!I235</f>
        <v>1065</v>
      </c>
      <c r="K259" s="79">
        <f>'DNSP On Med 2019ABR'!J235</f>
        <v>638</v>
      </c>
      <c r="L259" s="80">
        <f>'DNSP On Med 2019ABR'!K235</f>
        <v>0.59906103286384982</v>
      </c>
    </row>
    <row r="260" spans="1:12" x14ac:dyDescent="0.25">
      <c r="A260" s="71">
        <v>3017</v>
      </c>
      <c r="B260" s="4" t="s">
        <v>12</v>
      </c>
      <c r="C260" s="4">
        <v>2011</v>
      </c>
      <c r="D260" s="4">
        <v>3</v>
      </c>
      <c r="E260" s="79">
        <f>'DNSP On Med 2019ABR'!D236</f>
        <v>12601.319650000001</v>
      </c>
      <c r="F260" s="77">
        <f>'Opex Price Calcs'!P14</f>
        <v>1.1430978626415853</v>
      </c>
      <c r="G260" s="79">
        <f>'DNSP On Med 2019ABR'!F236</f>
        <v>297.5</v>
      </c>
      <c r="H260" s="79">
        <f>'DNSP On Med 2019ABR'!G236</f>
        <v>297.5</v>
      </c>
      <c r="I260" s="79">
        <f>'DNSP On Med 2019ABR'!H236</f>
        <v>50859</v>
      </c>
      <c r="J260" s="79">
        <f>'DNSP On Med 2019ABR'!I236</f>
        <v>1084</v>
      </c>
      <c r="K260" s="79">
        <f>'DNSP On Med 2019ABR'!J236</f>
        <v>654</v>
      </c>
      <c r="L260" s="80">
        <f>'DNSP On Med 2019ABR'!K236</f>
        <v>0.60332103321033215</v>
      </c>
    </row>
    <row r="261" spans="1:12" x14ac:dyDescent="0.25">
      <c r="A261" s="71">
        <v>3017</v>
      </c>
      <c r="B261" s="4" t="s">
        <v>12</v>
      </c>
      <c r="C261" s="4">
        <v>2012</v>
      </c>
      <c r="D261" s="4">
        <v>3</v>
      </c>
      <c r="E261" s="79">
        <f>'DNSP On Med 2019ABR'!D237</f>
        <v>13183.392096979282</v>
      </c>
      <c r="F261" s="77">
        <f>'Opex Price Calcs'!P15</f>
        <v>1.1601447797801889</v>
      </c>
      <c r="G261" s="79">
        <f>'DNSP On Med 2019ABR'!F237</f>
        <v>294.39999999999998</v>
      </c>
      <c r="H261" s="79">
        <f>'DNSP On Med 2019ABR'!G237</f>
        <v>297.5</v>
      </c>
      <c r="I261" s="79">
        <f>'DNSP On Med 2019ABR'!H237</f>
        <v>51553</v>
      </c>
      <c r="J261" s="79">
        <f>'DNSP On Med 2019ABR'!I237</f>
        <v>1103</v>
      </c>
      <c r="K261" s="79">
        <f>'DNSP On Med 2019ABR'!J237</f>
        <v>672</v>
      </c>
      <c r="L261" s="80">
        <f>'DNSP On Med 2019ABR'!K237</f>
        <v>0.60924750679963735</v>
      </c>
    </row>
    <row r="262" spans="1:12" x14ac:dyDescent="0.25">
      <c r="A262" s="71">
        <v>3017</v>
      </c>
      <c r="B262" s="4" t="s">
        <v>12</v>
      </c>
      <c r="C262" s="4">
        <v>2013</v>
      </c>
      <c r="D262" s="4">
        <v>3</v>
      </c>
      <c r="E262" s="79">
        <f>'DNSP On Med 2019ABR'!D238</f>
        <v>14769.95966</v>
      </c>
      <c r="F262" s="77">
        <f>'Opex Price Calcs'!P16</f>
        <v>1.1787456307534185</v>
      </c>
      <c r="G262" s="79">
        <f>'DNSP On Med 2019ABR'!F238</f>
        <v>298.91300000000001</v>
      </c>
      <c r="H262" s="79">
        <f>'DNSP On Med 2019ABR'!G238</f>
        <v>298.91300000000001</v>
      </c>
      <c r="I262" s="79">
        <f>'DNSP On Med 2019ABR'!H238</f>
        <v>52323</v>
      </c>
      <c r="J262" s="79">
        <f>'DNSP On Med 2019ABR'!I238</f>
        <v>1099</v>
      </c>
      <c r="K262" s="79">
        <f>'DNSP On Med 2019ABR'!J238</f>
        <v>672</v>
      </c>
      <c r="L262" s="80">
        <f>'DNSP On Med 2019ABR'!K238</f>
        <v>0.61146496815286622</v>
      </c>
    </row>
    <row r="263" spans="1:12" x14ac:dyDescent="0.25">
      <c r="A263" s="71">
        <v>3017</v>
      </c>
      <c r="B263" s="4" t="s">
        <v>12</v>
      </c>
      <c r="C263" s="4">
        <v>2014</v>
      </c>
      <c r="D263" s="4">
        <v>3</v>
      </c>
      <c r="E263" s="79">
        <f>'DNSP On Med 2019ABR'!D239</f>
        <v>13774.32</v>
      </c>
      <c r="F263" s="77">
        <f>'Opex Price Calcs'!P17</f>
        <v>1.2033004656242552</v>
      </c>
      <c r="G263" s="79">
        <f>'DNSP On Med 2019ABR'!F239</f>
        <v>285.26499999999999</v>
      </c>
      <c r="H263" s="79">
        <f>'DNSP On Med 2019ABR'!G239</f>
        <v>298.91300000000001</v>
      </c>
      <c r="I263" s="79">
        <f>'DNSP On Med 2019ABR'!H239</f>
        <v>52963</v>
      </c>
      <c r="J263" s="79">
        <f>'DNSP On Med 2019ABR'!I239</f>
        <v>1109</v>
      </c>
      <c r="K263" s="79">
        <f>'DNSP On Med 2019ABR'!J239</f>
        <v>682</v>
      </c>
      <c r="L263" s="80">
        <f>'DNSP On Med 2019ABR'!K239</f>
        <v>0.61496844003606854</v>
      </c>
    </row>
    <row r="264" spans="1:12" x14ac:dyDescent="0.25">
      <c r="A264" s="71">
        <v>3017</v>
      </c>
      <c r="B264" s="4" t="s">
        <v>12</v>
      </c>
      <c r="C264" s="4">
        <v>2015</v>
      </c>
      <c r="D264" s="4">
        <v>3</v>
      </c>
      <c r="E264" s="79">
        <f>'DNSP On Med 2019ABR'!D240</f>
        <v>14875.578</v>
      </c>
      <c r="F264" s="77">
        <f>'Opex Price Calcs'!P18</f>
        <v>1.2317327248241474</v>
      </c>
      <c r="G264" s="79">
        <f>'DNSP On Med 2019ABR'!F240</f>
        <v>292.67500000000001</v>
      </c>
      <c r="H264" s="79">
        <f>'DNSP On Med 2019ABR'!G240</f>
        <v>298.91300000000001</v>
      </c>
      <c r="I264" s="79">
        <f>'DNSP On Med 2019ABR'!H240</f>
        <v>53789</v>
      </c>
      <c r="J264" s="79">
        <f>'DNSP On Med 2019ABR'!I240</f>
        <v>1133</v>
      </c>
      <c r="K264" s="79">
        <f>'DNSP On Med 2019ABR'!J240</f>
        <v>703</v>
      </c>
      <c r="L264" s="80">
        <f>'DNSP On Med 2019ABR'!K240</f>
        <v>0.62047661076787286</v>
      </c>
    </row>
    <row r="265" spans="1:12" x14ac:dyDescent="0.25">
      <c r="A265" s="71">
        <v>3017</v>
      </c>
      <c r="B265" s="4" t="s">
        <v>12</v>
      </c>
      <c r="C265" s="4">
        <v>2016</v>
      </c>
      <c r="D265" s="4">
        <v>3</v>
      </c>
      <c r="E265" s="79">
        <f>'DNSP On Med 2019ABR'!D241</f>
        <v>14197.517030000003</v>
      </c>
      <c r="F265" s="77">
        <f>'Opex Price Calcs'!P19</f>
        <v>1.2460953688434946</v>
      </c>
      <c r="G265" s="79">
        <f>'DNSP On Med 2019ABR'!F241</f>
        <v>292.46499999999997</v>
      </c>
      <c r="H265" s="79">
        <f>'DNSP On Med 2019ABR'!G241</f>
        <v>298.91300000000001</v>
      </c>
      <c r="I265" s="79">
        <f>'DNSP On Med 2019ABR'!H241</f>
        <v>54414</v>
      </c>
      <c r="J265" s="79">
        <f>'DNSP On Med 2019ABR'!I241</f>
        <v>1132</v>
      </c>
      <c r="K265" s="79">
        <f>'DNSP On Med 2019ABR'!J241</f>
        <v>712</v>
      </c>
      <c r="L265" s="80">
        <f>'DNSP On Med 2019ABR'!K241</f>
        <v>0.62897526501766787</v>
      </c>
    </row>
    <row r="266" spans="1:12" x14ac:dyDescent="0.25">
      <c r="A266" s="71">
        <v>3017</v>
      </c>
      <c r="B266" s="4" t="s">
        <v>12</v>
      </c>
      <c r="C266" s="4">
        <v>2017</v>
      </c>
      <c r="D266" s="4">
        <v>3</v>
      </c>
      <c r="E266" s="79">
        <f>'DNSP On Med 2019ABR'!D242</f>
        <v>14940.538639999999</v>
      </c>
      <c r="F266" s="77">
        <f>'Opex Price Calcs'!P20</f>
        <v>1.2681003312092725</v>
      </c>
      <c r="G266" s="79">
        <f>'DNSP On Med 2019ABR'!F242</f>
        <v>277.33</v>
      </c>
      <c r="H266" s="79">
        <f>'DNSP On Med 2019ABR'!G242</f>
        <v>298.91300000000001</v>
      </c>
      <c r="I266" s="79">
        <f>'DNSP On Med 2019ABR'!H242</f>
        <v>55239</v>
      </c>
      <c r="J266" s="79">
        <f>'DNSP On Med 2019ABR'!I242</f>
        <v>1143</v>
      </c>
      <c r="K266" s="79">
        <f>'DNSP On Med 2019ABR'!J242</f>
        <v>716</v>
      </c>
      <c r="L266" s="80">
        <f>'DNSP On Med 2019ABR'!K242</f>
        <v>0.62642169728783903</v>
      </c>
    </row>
    <row r="267" spans="1:12" x14ac:dyDescent="0.25">
      <c r="A267" s="71">
        <v>3017</v>
      </c>
      <c r="B267" s="4" t="s">
        <v>12</v>
      </c>
      <c r="C267" s="4">
        <v>2018</v>
      </c>
      <c r="D267" s="4">
        <v>3</v>
      </c>
      <c r="E267" s="79">
        <f>'DNSP On Med 2019ABR'!D243</f>
        <v>16367.15431</v>
      </c>
      <c r="F267" s="77">
        <f>'Opex Price Calcs'!P21</f>
        <v>1.2997613887589472</v>
      </c>
      <c r="G267" s="79">
        <f>'DNSP On Med 2019ABR'!F243</f>
        <v>294.37</v>
      </c>
      <c r="H267" s="79">
        <f>'DNSP On Med 2019ABR'!G243</f>
        <v>298.91300000000001</v>
      </c>
      <c r="I267" s="79">
        <f>'DNSP On Med 2019ABR'!H243</f>
        <v>55673</v>
      </c>
      <c r="J267" s="79">
        <f>'DNSP On Med 2019ABR'!I243</f>
        <v>1152</v>
      </c>
      <c r="K267" s="79">
        <f>'DNSP On Med 2019ABR'!J243</f>
        <v>726</v>
      </c>
      <c r="L267" s="80">
        <f>'DNSP On Med 2019ABR'!K243</f>
        <v>0.63020833333333337</v>
      </c>
    </row>
    <row r="268" spans="1:12" x14ac:dyDescent="0.25">
      <c r="A268" s="71">
        <v>3018</v>
      </c>
      <c r="B268" s="4" t="s">
        <v>23</v>
      </c>
      <c r="C268" s="4">
        <v>2005</v>
      </c>
      <c r="D268" s="4">
        <v>3</v>
      </c>
      <c r="E268" s="79">
        <f>'DNSP On Med 2019ABR'!D244</f>
        <v>12002.4</v>
      </c>
      <c r="F268" s="77">
        <f>'Opex Price Calcs'!P8</f>
        <v>1</v>
      </c>
      <c r="G268" s="79">
        <f>'DNSP On Med 2019ABR'!F244</f>
        <v>260.983</v>
      </c>
      <c r="H268" s="79">
        <f>'DNSP On Med 2019ABR'!G244</f>
        <v>260.983</v>
      </c>
      <c r="I268" s="79">
        <f>'DNSP On Med 2019ABR'!H244</f>
        <v>48671</v>
      </c>
      <c r="J268" s="79">
        <f>'DNSP On Med 2019ABR'!I244</f>
        <v>2114</v>
      </c>
      <c r="K268" s="79">
        <f>'DNSP On Med 2019ABR'!J244</f>
        <v>541</v>
      </c>
      <c r="L268" s="80">
        <f>'DNSP On Med 2019ABR'!K244</f>
        <v>0.25591296121097445</v>
      </c>
    </row>
    <row r="269" spans="1:12" x14ac:dyDescent="0.25">
      <c r="A269" s="71">
        <v>3018</v>
      </c>
      <c r="B269" s="4" t="s">
        <v>23</v>
      </c>
      <c r="C269" s="4">
        <v>2006</v>
      </c>
      <c r="D269" s="4">
        <v>3</v>
      </c>
      <c r="E269" s="79">
        <f>'DNSP On Med 2019ABR'!D245</f>
        <v>12327.20715</v>
      </c>
      <c r="F269" s="77">
        <f>'Opex Price Calcs'!P9</f>
        <v>1.0181607380073696</v>
      </c>
      <c r="G269" s="79">
        <f>'DNSP On Med 2019ABR'!F245</f>
        <v>268.95800000000003</v>
      </c>
      <c r="H269" s="79">
        <f>'DNSP On Med 2019ABR'!G245</f>
        <v>268.95800000000003</v>
      </c>
      <c r="I269" s="79">
        <f>'DNSP On Med 2019ABR'!H245</f>
        <v>48493</v>
      </c>
      <c r="J269" s="79">
        <f>'DNSP On Med 2019ABR'!I245</f>
        <v>1830</v>
      </c>
      <c r="K269" s="79">
        <f>'DNSP On Med 2019ABR'!J245</f>
        <v>372</v>
      </c>
      <c r="L269" s="80">
        <f>'DNSP On Med 2019ABR'!K245</f>
        <v>0.20327868852459016</v>
      </c>
    </row>
    <row r="270" spans="1:12" x14ac:dyDescent="0.25">
      <c r="A270" s="71">
        <v>3018</v>
      </c>
      <c r="B270" s="4" t="s">
        <v>23</v>
      </c>
      <c r="C270" s="4">
        <v>2007</v>
      </c>
      <c r="D270" s="4">
        <v>3</v>
      </c>
      <c r="E270" s="79">
        <f>'DNSP On Med 2019ABR'!D246</f>
        <v>13040.678510000002</v>
      </c>
      <c r="F270" s="77">
        <f>'Opex Price Calcs'!P10</f>
        <v>1.0531931014872313</v>
      </c>
      <c r="G270" s="79">
        <f>'DNSP On Med 2019ABR'!F246</f>
        <v>254.45699999999999</v>
      </c>
      <c r="H270" s="79">
        <f>'DNSP On Med 2019ABR'!G246</f>
        <v>268.95800000000003</v>
      </c>
      <c r="I270" s="79">
        <f>'DNSP On Med 2019ABR'!H246</f>
        <v>50195</v>
      </c>
      <c r="J270" s="79">
        <f>'DNSP On Med 2019ABR'!I246</f>
        <v>1825</v>
      </c>
      <c r="K270" s="79">
        <f>'DNSP On Med 2019ABR'!J246</f>
        <v>402.58658349846871</v>
      </c>
      <c r="L270" s="80">
        <f>'DNSP On Med 2019ABR'!K246</f>
        <v>0.22059538821833902</v>
      </c>
    </row>
    <row r="271" spans="1:12" x14ac:dyDescent="0.25">
      <c r="A271" s="71">
        <v>3018</v>
      </c>
      <c r="B271" s="4" t="s">
        <v>23</v>
      </c>
      <c r="C271" s="4">
        <v>2008</v>
      </c>
      <c r="D271" s="4">
        <v>3</v>
      </c>
      <c r="E271" s="79">
        <f>'DNSP On Med 2019ABR'!D247</f>
        <v>12572.74107</v>
      </c>
      <c r="F271" s="77">
        <f>'Opex Price Calcs'!P11</f>
        <v>1.078564603993923</v>
      </c>
      <c r="G271" s="79">
        <f>'DNSP On Med 2019ABR'!F247</f>
        <v>249.17500000000001</v>
      </c>
      <c r="H271" s="79">
        <f>'DNSP On Med 2019ABR'!G247</f>
        <v>268.95800000000003</v>
      </c>
      <c r="I271" s="79">
        <f>'DNSP On Med 2019ABR'!H247</f>
        <v>50255</v>
      </c>
      <c r="J271" s="79">
        <f>'DNSP On Med 2019ABR'!I247</f>
        <v>1820</v>
      </c>
      <c r="K271" s="79">
        <f>'DNSP On Med 2019ABR'!J247</f>
        <v>433</v>
      </c>
      <c r="L271" s="80">
        <f>'DNSP On Med 2019ABR'!K247</f>
        <v>0.2379120879120879</v>
      </c>
    </row>
    <row r="272" spans="1:12" x14ac:dyDescent="0.25">
      <c r="A272" s="71">
        <v>3018</v>
      </c>
      <c r="B272" s="4" t="s">
        <v>23</v>
      </c>
      <c r="C272" s="4">
        <v>2009</v>
      </c>
      <c r="D272" s="4">
        <v>3</v>
      </c>
      <c r="E272" s="79">
        <f>'DNSP On Med 2019ABR'!D248</f>
        <v>12606.613100000002</v>
      </c>
      <c r="F272" s="77">
        <f>'Opex Price Calcs'!P12</f>
        <v>1.0915070880241431</v>
      </c>
      <c r="G272" s="79">
        <f>'DNSP On Med 2019ABR'!F248</f>
        <v>254.55699999999999</v>
      </c>
      <c r="H272" s="79">
        <f>'DNSP On Med 2019ABR'!G248</f>
        <v>268.95800000000003</v>
      </c>
      <c r="I272" s="79">
        <f>'DNSP On Med 2019ABR'!H248</f>
        <v>50403</v>
      </c>
      <c r="J272" s="79">
        <f>'DNSP On Med 2019ABR'!I248</f>
        <v>1944</v>
      </c>
      <c r="K272" s="79">
        <f>'DNSP On Med 2019ABR'!J248</f>
        <v>469</v>
      </c>
      <c r="L272" s="80">
        <f>'DNSP On Med 2019ABR'!K248</f>
        <v>0.24125514403292181</v>
      </c>
    </row>
    <row r="273" spans="1:13" x14ac:dyDescent="0.25">
      <c r="A273" s="71">
        <v>3018</v>
      </c>
      <c r="B273" s="4" t="s">
        <v>23</v>
      </c>
      <c r="C273" s="4">
        <v>2010</v>
      </c>
      <c r="D273" s="4">
        <v>3</v>
      </c>
      <c r="E273" s="79">
        <f>'DNSP On Med 2019ABR'!D249</f>
        <v>13264.56335</v>
      </c>
      <c r="F273" s="77">
        <f>'Opex Price Calcs'!P13</f>
        <v>1.1243125351578573</v>
      </c>
      <c r="G273" s="79">
        <f>'DNSP On Med 2019ABR'!F249</f>
        <v>261.04500000000002</v>
      </c>
      <c r="H273" s="79">
        <f>'DNSP On Med 2019ABR'!G249</f>
        <v>268.95800000000003</v>
      </c>
      <c r="I273" s="79">
        <f>'DNSP On Med 2019ABR'!H249</f>
        <v>51048</v>
      </c>
      <c r="J273" s="79">
        <f>'DNSP On Med 2019ABR'!I249</f>
        <v>1950</v>
      </c>
      <c r="K273" s="79">
        <f>'DNSP On Med 2019ABR'!J249</f>
        <v>479</v>
      </c>
      <c r="L273" s="80">
        <f>'DNSP On Med 2019ABR'!K249</f>
        <v>0.24564102564102563</v>
      </c>
    </row>
    <row r="274" spans="1:13" x14ac:dyDescent="0.25">
      <c r="A274" s="71">
        <v>3018</v>
      </c>
      <c r="B274" s="4" t="s">
        <v>23</v>
      </c>
      <c r="C274" s="4">
        <v>2011</v>
      </c>
      <c r="D274" s="4">
        <v>3</v>
      </c>
      <c r="E274" s="79">
        <f>'DNSP On Med 2019ABR'!D250</f>
        <v>13737.556289999999</v>
      </c>
      <c r="F274" s="77">
        <f>'Opex Price Calcs'!P14</f>
        <v>1.1430978626415853</v>
      </c>
      <c r="G274" s="79">
        <f>'DNSP On Med 2019ABR'!F250</f>
        <v>269.26900000000001</v>
      </c>
      <c r="H274" s="79">
        <f>'DNSP On Med 2019ABR'!G250</f>
        <v>269.26900000000001</v>
      </c>
      <c r="I274" s="79">
        <f>'DNSP On Med 2019ABR'!H250</f>
        <v>51162</v>
      </c>
      <c r="J274" s="79">
        <f>'DNSP On Med 2019ABR'!I250</f>
        <v>1975</v>
      </c>
      <c r="K274" s="79">
        <f>'DNSP On Med 2019ABR'!J250</f>
        <v>491</v>
      </c>
      <c r="L274" s="80">
        <f>'DNSP On Med 2019ABR'!K250</f>
        <v>0.24860759493670886</v>
      </c>
    </row>
    <row r="275" spans="1:13" x14ac:dyDescent="0.25">
      <c r="A275" s="71">
        <v>3018</v>
      </c>
      <c r="B275" s="4" t="s">
        <v>23</v>
      </c>
      <c r="C275" s="4">
        <v>2012</v>
      </c>
      <c r="D275" s="4">
        <v>3</v>
      </c>
      <c r="E275" s="79">
        <f>'DNSP On Med 2019ABR'!D251</f>
        <v>14194.44967</v>
      </c>
      <c r="F275" s="77">
        <f>'Opex Price Calcs'!P15</f>
        <v>1.1601447797801889</v>
      </c>
      <c r="G275" s="79">
        <f>'DNSP On Med 2019ABR'!F251</f>
        <v>262.91699999999997</v>
      </c>
      <c r="H275" s="79">
        <f>'DNSP On Med 2019ABR'!G251</f>
        <v>269.26900000000001</v>
      </c>
      <c r="I275" s="79">
        <f>'DNSP On Med 2019ABR'!H251</f>
        <v>50986</v>
      </c>
      <c r="J275" s="79">
        <f>'DNSP On Med 2019ABR'!I251</f>
        <v>1960</v>
      </c>
      <c r="K275" s="79">
        <f>'DNSP On Med 2019ABR'!J251</f>
        <v>500</v>
      </c>
      <c r="L275" s="80">
        <f>'DNSP On Med 2019ABR'!K251</f>
        <v>0.25510204081632654</v>
      </c>
    </row>
    <row r="276" spans="1:13" x14ac:dyDescent="0.25">
      <c r="A276" s="71">
        <v>3018</v>
      </c>
      <c r="B276" s="4" t="s">
        <v>23</v>
      </c>
      <c r="C276" s="4">
        <v>2013</v>
      </c>
      <c r="D276" s="4">
        <v>3</v>
      </c>
      <c r="E276" s="79">
        <f>'DNSP On Med 2019ABR'!D252</f>
        <v>13580.948560000001</v>
      </c>
      <c r="F276" s="77">
        <f>'Opex Price Calcs'!P16</f>
        <v>1.1787456307534185</v>
      </c>
      <c r="G276" s="79">
        <f>'DNSP On Med 2019ABR'!F252</f>
        <v>268.58300000000003</v>
      </c>
      <c r="H276" s="79">
        <f>'DNSP On Med 2019ABR'!G252</f>
        <v>269.26900000000001</v>
      </c>
      <c r="I276" s="79">
        <f>'DNSP On Med 2019ABR'!H252</f>
        <v>51213</v>
      </c>
      <c r="J276" s="79">
        <f>'DNSP On Med 2019ABR'!I252</f>
        <v>1977</v>
      </c>
      <c r="K276" s="79">
        <f>'DNSP On Med 2019ABR'!J252</f>
        <v>519</v>
      </c>
      <c r="L276" s="80">
        <f>'DNSP On Med 2019ABR'!K252</f>
        <v>0.26251896813353565</v>
      </c>
    </row>
    <row r="277" spans="1:13" x14ac:dyDescent="0.25">
      <c r="A277" s="71">
        <v>3018</v>
      </c>
      <c r="B277" s="4" t="s">
        <v>23</v>
      </c>
      <c r="C277" s="4">
        <v>2014</v>
      </c>
      <c r="D277" s="4">
        <v>3</v>
      </c>
      <c r="E277" s="79">
        <f>'DNSP On Med 2019ABR'!D253</f>
        <v>16436.186000000002</v>
      </c>
      <c r="F277" s="77">
        <f>'Opex Price Calcs'!P17</f>
        <v>1.2033004656242552</v>
      </c>
      <c r="G277" s="79">
        <f>'DNSP On Med 2019ABR'!F253</f>
        <v>226.446</v>
      </c>
      <c r="H277" s="79">
        <f>'DNSP On Med 2019ABR'!G253</f>
        <v>269.26900000000001</v>
      </c>
      <c r="I277" s="79">
        <f>'DNSP On Med 2019ABR'!H253</f>
        <v>51824</v>
      </c>
      <c r="J277" s="79">
        <f>'DNSP On Med 2019ABR'!I253</f>
        <v>1977</v>
      </c>
      <c r="K277" s="79">
        <f>'DNSP On Med 2019ABR'!J253</f>
        <v>519</v>
      </c>
      <c r="L277" s="80">
        <f>'DNSP On Med 2019ABR'!K253</f>
        <v>0.26251896813353565</v>
      </c>
    </row>
    <row r="278" spans="1:13" x14ac:dyDescent="0.25">
      <c r="A278" s="71">
        <v>3018</v>
      </c>
      <c r="B278" s="4" t="s">
        <v>23</v>
      </c>
      <c r="C278" s="4">
        <v>2015</v>
      </c>
      <c r="D278" s="4">
        <v>3</v>
      </c>
      <c r="E278" s="79">
        <f>'DNSP On Med 2019ABR'!D254</f>
        <v>16150.052</v>
      </c>
      <c r="F278" s="77">
        <f>'Opex Price Calcs'!P18</f>
        <v>1.2317327248241474</v>
      </c>
      <c r="G278" s="79">
        <f>'DNSP On Med 2019ABR'!F254</f>
        <v>245.124</v>
      </c>
      <c r="H278" s="79">
        <f>'DNSP On Med 2019ABR'!G254</f>
        <v>269.26900000000001</v>
      </c>
      <c r="I278" s="79">
        <f>'DNSP On Med 2019ABR'!H254</f>
        <v>52770</v>
      </c>
      <c r="J278" s="79">
        <f>'DNSP On Med 2019ABR'!I254</f>
        <v>1977</v>
      </c>
      <c r="K278" s="79">
        <f>'DNSP On Med 2019ABR'!J254</f>
        <v>519</v>
      </c>
      <c r="L278" s="80">
        <f>'DNSP On Med 2019ABR'!K254</f>
        <v>0.26251896813353565</v>
      </c>
    </row>
    <row r="279" spans="1:13" x14ac:dyDescent="0.25">
      <c r="A279" s="71">
        <v>3018</v>
      </c>
      <c r="B279" s="4" t="s">
        <v>23</v>
      </c>
      <c r="C279" s="4">
        <v>2016</v>
      </c>
      <c r="D279" s="4">
        <v>3</v>
      </c>
      <c r="E279" s="79">
        <f>'DNSP On Med 2019ABR'!D255</f>
        <v>16422.964600000003</v>
      </c>
      <c r="F279" s="77">
        <f>'Opex Price Calcs'!P19</f>
        <v>1.2460953688434946</v>
      </c>
      <c r="G279" s="79">
        <f>'DNSP On Med 2019ABR'!F255</f>
        <v>261.49299999999999</v>
      </c>
      <c r="H279" s="79">
        <f>'DNSP On Med 2019ABR'!G255</f>
        <v>269.26900000000001</v>
      </c>
      <c r="I279" s="79">
        <f>'DNSP On Med 2019ABR'!H255</f>
        <v>53617</v>
      </c>
      <c r="J279" s="79">
        <f>'DNSP On Med 2019ABR'!I255</f>
        <v>2004</v>
      </c>
      <c r="K279" s="79">
        <f>'DNSP On Med 2019ABR'!J255</f>
        <v>549</v>
      </c>
      <c r="L279" s="80">
        <f>'DNSP On Med 2019ABR'!K255</f>
        <v>0.27395209580838326</v>
      </c>
    </row>
    <row r="280" spans="1:13" x14ac:dyDescent="0.25">
      <c r="A280" s="71">
        <v>3018</v>
      </c>
      <c r="B280" s="4" t="s">
        <v>23</v>
      </c>
      <c r="C280" s="4">
        <v>2017</v>
      </c>
      <c r="D280" s="4">
        <v>3</v>
      </c>
      <c r="E280" s="79">
        <f>'DNSP On Med 2019ABR'!D256</f>
        <v>17622.603480000005</v>
      </c>
      <c r="F280" s="77">
        <f>'Opex Price Calcs'!P20</f>
        <v>1.2681003312092725</v>
      </c>
      <c r="G280" s="79">
        <f>'DNSP On Med 2019ABR'!F256</f>
        <v>234.89</v>
      </c>
      <c r="H280" s="79">
        <f>'DNSP On Med 2019ABR'!G256</f>
        <v>269.26900000000001</v>
      </c>
      <c r="I280" s="79">
        <f>'DNSP On Med 2019ABR'!H256</f>
        <v>54919</v>
      </c>
      <c r="J280" s="79">
        <f>'DNSP On Med 2019ABR'!I256</f>
        <v>2005</v>
      </c>
      <c r="K280" s="79">
        <f>'DNSP On Med 2019ABR'!J256</f>
        <v>557</v>
      </c>
      <c r="L280" s="80">
        <f>'DNSP On Med 2019ABR'!K256</f>
        <v>0.27780548628428925</v>
      </c>
    </row>
    <row r="281" spans="1:13" x14ac:dyDescent="0.25">
      <c r="A281" s="71">
        <v>3018</v>
      </c>
      <c r="B281" s="4" t="s">
        <v>23</v>
      </c>
      <c r="C281" s="4">
        <v>2018</v>
      </c>
      <c r="D281" s="4">
        <v>3</v>
      </c>
      <c r="E281" s="79">
        <f>'DNSP On Med 2019ABR'!D257</f>
        <v>17326.921759999997</v>
      </c>
      <c r="F281" s="77">
        <f>'Opex Price Calcs'!P21</f>
        <v>1.2997613887589472</v>
      </c>
      <c r="G281" s="79">
        <f>'DNSP On Med 2019ABR'!F257</f>
        <v>254.506</v>
      </c>
      <c r="H281" s="79">
        <f>'DNSP On Med 2019ABR'!G257</f>
        <v>269.26900000000001</v>
      </c>
      <c r="I281" s="79">
        <f>'DNSP On Med 2019ABR'!H257</f>
        <v>55593</v>
      </c>
      <c r="J281" s="79">
        <f>'DNSP On Med 2019ABR'!I257</f>
        <v>2024</v>
      </c>
      <c r="K281" s="79">
        <f>'DNSP On Med 2019ABR'!J257</f>
        <v>573</v>
      </c>
      <c r="L281" s="80">
        <f>'DNSP On Med 2019ABR'!K257</f>
        <v>0.28310276679841895</v>
      </c>
    </row>
    <row r="282" spans="1:13" x14ac:dyDescent="0.25">
      <c r="A282" s="71">
        <v>3018</v>
      </c>
      <c r="B282" s="4" t="s">
        <v>23</v>
      </c>
      <c r="C282" s="4">
        <v>2019</v>
      </c>
      <c r="D282" s="4">
        <v>3</v>
      </c>
      <c r="E282" s="79">
        <f>'DNSP On Med 2019ABR'!D258</f>
        <v>18348.752419999997</v>
      </c>
      <c r="F282" s="77">
        <f>'Opex Price Calcs'!P22</f>
        <v>1.3315179820324823</v>
      </c>
      <c r="G282" s="79">
        <f>'DNSP On Med 2019ABR'!F258</f>
        <v>251.13300000000001</v>
      </c>
      <c r="H282" s="79">
        <f>'DNSP On Med 2019ABR'!G258</f>
        <v>269.26900000000001</v>
      </c>
      <c r="I282" s="79">
        <f>'DNSP On Med 2019ABR'!H258</f>
        <v>56067</v>
      </c>
      <c r="J282" s="79">
        <f>'DNSP On Med 2019ABR'!I258</f>
        <v>2041</v>
      </c>
      <c r="K282" s="79">
        <f>'DNSP On Med 2019ABR'!J258</f>
        <v>586</v>
      </c>
      <c r="L282" s="80">
        <f>'DNSP On Med 2019ABR'!K258</f>
        <v>0.28711415972562471</v>
      </c>
      <c r="M282" s="9"/>
    </row>
    <row r="283" spans="1:13" x14ac:dyDescent="0.25">
      <c r="A283" s="71">
        <v>3018</v>
      </c>
      <c r="B283" s="4" t="s">
        <v>23</v>
      </c>
      <c r="C283" s="4">
        <v>2020</v>
      </c>
      <c r="D283" s="4">
        <v>3</v>
      </c>
      <c r="E283" s="72">
        <v>18278.751410000001</v>
      </c>
      <c r="F283" s="77">
        <f>'Opex Price Calcs'!P23</f>
        <v>1.4058700369485218</v>
      </c>
      <c r="G283" s="81">
        <f>'OEB-Yearbook'!E274</f>
        <v>252.11500000000001</v>
      </c>
      <c r="H283" s="75">
        <f>MAX(G283,H282)</f>
        <v>269.26900000000001</v>
      </c>
      <c r="I283" s="81">
        <f>'OEB-Yearbook'!F274</f>
        <v>56973</v>
      </c>
      <c r="J283" s="72">
        <f>Lines!S48</f>
        <v>2071</v>
      </c>
      <c r="K283" s="72">
        <f>Lines!T48</f>
        <v>598</v>
      </c>
      <c r="L283" s="76">
        <f>K283/J283</f>
        <v>0.28874939642684694</v>
      </c>
    </row>
    <row r="284" spans="1:13" x14ac:dyDescent="0.25">
      <c r="A284" s="71">
        <v>3018</v>
      </c>
      <c r="B284" s="4" t="s">
        <v>23</v>
      </c>
      <c r="C284" s="4">
        <v>2021</v>
      </c>
      <c r="D284" s="4">
        <v>3</v>
      </c>
      <c r="E284" s="72">
        <v>17912.140380000001</v>
      </c>
      <c r="F284" s="77">
        <f>'Opex Price Calcs'!P24</f>
        <v>1.4584022182954006</v>
      </c>
      <c r="G284" s="89">
        <v>257.79199999999997</v>
      </c>
      <c r="H284" s="75">
        <f>MAX(G284,H283)</f>
        <v>269.26900000000001</v>
      </c>
      <c r="I284" s="81">
        <f>'OEB-Yearbook'!F275</f>
        <v>57765</v>
      </c>
      <c r="J284" s="72">
        <f>Lines!I48</f>
        <v>2048</v>
      </c>
      <c r="K284" s="72">
        <f>Lines!J48</f>
        <v>585</v>
      </c>
      <c r="L284" s="76">
        <f>K284/J284</f>
        <v>0.28564453125</v>
      </c>
    </row>
    <row r="285" spans="1:13" x14ac:dyDescent="0.25">
      <c r="A285" s="71">
        <v>3019</v>
      </c>
      <c r="B285" s="4" t="s">
        <v>118</v>
      </c>
      <c r="C285" s="4">
        <v>2005</v>
      </c>
      <c r="D285" s="4">
        <v>3</v>
      </c>
      <c r="E285" s="79">
        <f>'DNSP On Med 2019ABR'!D259</f>
        <v>11231.878640000003</v>
      </c>
      <c r="F285" s="77">
        <f>'Opex Price Calcs'!P8</f>
        <v>1</v>
      </c>
      <c r="G285" s="79">
        <f>'DNSP On Med 2019ABR'!F259</f>
        <v>220</v>
      </c>
      <c r="H285" s="79">
        <f>'DNSP On Med 2019ABR'!G259</f>
        <v>220</v>
      </c>
      <c r="I285" s="79">
        <f>'DNSP On Med 2019ABR'!H259</f>
        <v>55405</v>
      </c>
      <c r="J285" s="79">
        <f>'DNSP On Med 2019ABR'!I259</f>
        <v>1438</v>
      </c>
      <c r="K285" s="79">
        <f>'DNSP On Med 2019ABR'!J259</f>
        <v>558</v>
      </c>
      <c r="L285" s="80">
        <f>'DNSP On Med 2019ABR'!K259</f>
        <v>0.38803894297635605</v>
      </c>
    </row>
    <row r="286" spans="1:13" x14ac:dyDescent="0.25">
      <c r="A286" s="71">
        <v>3019</v>
      </c>
      <c r="B286" s="4" t="s">
        <v>118</v>
      </c>
      <c r="C286" s="4">
        <v>2006</v>
      </c>
      <c r="D286" s="4">
        <v>3</v>
      </c>
      <c r="E286" s="79">
        <f>'DNSP On Med 2019ABR'!D260</f>
        <v>11739.14062</v>
      </c>
      <c r="F286" s="77">
        <f>'Opex Price Calcs'!P9</f>
        <v>1.0181607380073696</v>
      </c>
      <c r="G286" s="79">
        <f>'DNSP On Med 2019ABR'!F260</f>
        <v>202.76400000000001</v>
      </c>
      <c r="H286" s="79">
        <f>'DNSP On Med 2019ABR'!G260</f>
        <v>220</v>
      </c>
      <c r="I286" s="79">
        <f>'DNSP On Med 2019ABR'!H260</f>
        <v>55384</v>
      </c>
      <c r="J286" s="79">
        <f>'DNSP On Med 2019ABR'!I260</f>
        <v>1438</v>
      </c>
      <c r="K286" s="79">
        <f>'DNSP On Med 2019ABR'!J260</f>
        <v>565</v>
      </c>
      <c r="L286" s="80">
        <f>'DNSP On Med 2019ABR'!K260</f>
        <v>0.39290681502086233</v>
      </c>
    </row>
    <row r="287" spans="1:13" x14ac:dyDescent="0.25">
      <c r="A287" s="71">
        <v>3019</v>
      </c>
      <c r="B287" s="4" t="s">
        <v>118</v>
      </c>
      <c r="C287" s="4">
        <v>2007</v>
      </c>
      <c r="D287" s="4">
        <v>3</v>
      </c>
      <c r="E287" s="79">
        <f>'DNSP On Med 2019ABR'!D261</f>
        <v>12969.339180000003</v>
      </c>
      <c r="F287" s="77">
        <f>'Opex Price Calcs'!P10</f>
        <v>1.0531931014872313</v>
      </c>
      <c r="G287" s="79">
        <f>'DNSP On Med 2019ABR'!F261</f>
        <v>211.59299999999999</v>
      </c>
      <c r="H287" s="79">
        <f>'DNSP On Med 2019ABR'!G261</f>
        <v>220</v>
      </c>
      <c r="I287" s="79">
        <f>'DNSP On Med 2019ABR'!H261</f>
        <v>55063</v>
      </c>
      <c r="J287" s="79">
        <f>'DNSP On Med 2019ABR'!I261</f>
        <v>1258</v>
      </c>
      <c r="K287" s="79">
        <f>'DNSP On Med 2019ABR'!J261</f>
        <v>347</v>
      </c>
      <c r="L287" s="80">
        <f>'DNSP On Med 2019ABR'!K261</f>
        <v>0.27583465818759939</v>
      </c>
    </row>
    <row r="288" spans="1:13" x14ac:dyDescent="0.25">
      <c r="A288" s="71">
        <v>3019</v>
      </c>
      <c r="B288" s="4" t="s">
        <v>118</v>
      </c>
      <c r="C288" s="4">
        <v>2008</v>
      </c>
      <c r="D288" s="4">
        <v>3</v>
      </c>
      <c r="E288" s="79">
        <f>'DNSP On Med 2019ABR'!D262</f>
        <v>12979.844449999999</v>
      </c>
      <c r="F288" s="77">
        <f>'Opex Price Calcs'!P11</f>
        <v>1.078564603993923</v>
      </c>
      <c r="G288" s="79">
        <f>'DNSP On Med 2019ABR'!F262</f>
        <v>208.965</v>
      </c>
      <c r="H288" s="79">
        <f>'DNSP On Med 2019ABR'!G262</f>
        <v>220</v>
      </c>
      <c r="I288" s="79">
        <f>'DNSP On Med 2019ABR'!H262</f>
        <v>54944</v>
      </c>
      <c r="J288" s="79">
        <f>'DNSP On Med 2019ABR'!I262</f>
        <v>1270</v>
      </c>
      <c r="K288" s="79">
        <f>'DNSP On Med 2019ABR'!J262</f>
        <v>354</v>
      </c>
      <c r="L288" s="80">
        <f>'DNSP On Med 2019ABR'!K262</f>
        <v>0.27874015748031494</v>
      </c>
    </row>
    <row r="289" spans="1:12" x14ac:dyDescent="0.25">
      <c r="A289" s="71">
        <v>3019</v>
      </c>
      <c r="B289" s="4" t="s">
        <v>118</v>
      </c>
      <c r="C289" s="4">
        <v>2009</v>
      </c>
      <c r="D289" s="4">
        <v>3</v>
      </c>
      <c r="E289" s="79">
        <f>'DNSP On Med 2019ABR'!D263</f>
        <v>13455.722090000001</v>
      </c>
      <c r="F289" s="77">
        <f>'Opex Price Calcs'!P12</f>
        <v>1.0915070880241431</v>
      </c>
      <c r="G289" s="79">
        <f>'DNSP On Med 2019ABR'!F263</f>
        <v>208.96600000000001</v>
      </c>
      <c r="H289" s="79">
        <f>'DNSP On Med 2019ABR'!G263</f>
        <v>220</v>
      </c>
      <c r="I289" s="79">
        <f>'DNSP On Med 2019ABR'!H263</f>
        <v>55032</v>
      </c>
      <c r="J289" s="79">
        <f>'DNSP On Med 2019ABR'!I263</f>
        <v>1284</v>
      </c>
      <c r="K289" s="79">
        <f>'DNSP On Med 2019ABR'!J263</f>
        <v>370</v>
      </c>
      <c r="L289" s="80">
        <f>'DNSP On Med 2019ABR'!K263</f>
        <v>0.28816199376947038</v>
      </c>
    </row>
    <row r="290" spans="1:12" x14ac:dyDescent="0.25">
      <c r="A290" s="71">
        <v>3019</v>
      </c>
      <c r="B290" s="4" t="s">
        <v>118</v>
      </c>
      <c r="C290" s="4">
        <v>2010</v>
      </c>
      <c r="D290" s="4">
        <v>3</v>
      </c>
      <c r="E290" s="79">
        <f>'DNSP On Med 2019ABR'!D264</f>
        <v>13716.574479999999</v>
      </c>
      <c r="F290" s="77">
        <f>'Opex Price Calcs'!P13</f>
        <v>1.1243125351578573</v>
      </c>
      <c r="G290" s="79">
        <f>'DNSP On Med 2019ABR'!F264</f>
        <v>197.80199999999999</v>
      </c>
      <c r="H290" s="79">
        <f>'DNSP On Med 2019ABR'!G264</f>
        <v>220</v>
      </c>
      <c r="I290" s="79">
        <f>'DNSP On Med 2019ABR'!H264</f>
        <v>55088</v>
      </c>
      <c r="J290" s="79">
        <f>'DNSP On Med 2019ABR'!I264</f>
        <v>1276</v>
      </c>
      <c r="K290" s="79">
        <f>'DNSP On Med 2019ABR'!J264</f>
        <v>374</v>
      </c>
      <c r="L290" s="80">
        <f>'DNSP On Med 2019ABR'!K264</f>
        <v>0.29310344827586204</v>
      </c>
    </row>
    <row r="291" spans="1:12" x14ac:dyDescent="0.25">
      <c r="A291" s="71">
        <v>3019</v>
      </c>
      <c r="B291" s="4" t="s">
        <v>118</v>
      </c>
      <c r="C291" s="4">
        <v>2011</v>
      </c>
      <c r="D291" s="4">
        <v>3</v>
      </c>
      <c r="E291" s="79">
        <f>'DNSP On Med 2019ABR'!D265</f>
        <v>13926.431487264445</v>
      </c>
      <c r="F291" s="77">
        <f>'Opex Price Calcs'!P14</f>
        <v>1.1430978626415853</v>
      </c>
      <c r="G291" s="79">
        <f>'DNSP On Med 2019ABR'!F265</f>
        <v>191.79599999999999</v>
      </c>
      <c r="H291" s="79">
        <f>'DNSP On Med 2019ABR'!G265</f>
        <v>220</v>
      </c>
      <c r="I291" s="79">
        <f>'DNSP On Med 2019ABR'!H265</f>
        <v>55337</v>
      </c>
      <c r="J291" s="79">
        <f>'DNSP On Med 2019ABR'!I265</f>
        <v>1284</v>
      </c>
      <c r="K291" s="79">
        <f>'DNSP On Med 2019ABR'!J265</f>
        <v>377</v>
      </c>
      <c r="L291" s="80">
        <f>'DNSP On Med 2019ABR'!K265</f>
        <v>0.29361370716510904</v>
      </c>
    </row>
    <row r="292" spans="1:12" x14ac:dyDescent="0.25">
      <c r="A292" s="71">
        <v>3019</v>
      </c>
      <c r="B292" s="4" t="s">
        <v>118</v>
      </c>
      <c r="C292" s="4">
        <v>2012</v>
      </c>
      <c r="D292" s="4">
        <v>3</v>
      </c>
      <c r="E292" s="79">
        <f>'DNSP On Med 2019ABR'!D266</f>
        <v>13917.531327100001</v>
      </c>
      <c r="F292" s="77">
        <f>'Opex Price Calcs'!P15</f>
        <v>1.1601447797801889</v>
      </c>
      <c r="G292" s="79">
        <f>'DNSP On Med 2019ABR'!F266</f>
        <v>188.94</v>
      </c>
      <c r="H292" s="79">
        <f>'DNSP On Med 2019ABR'!G266</f>
        <v>220</v>
      </c>
      <c r="I292" s="79">
        <f>'DNSP On Med 2019ABR'!H266</f>
        <v>55566</v>
      </c>
      <c r="J292" s="79">
        <f>'DNSP On Med 2019ABR'!I266</f>
        <v>1255</v>
      </c>
      <c r="K292" s="79">
        <f>'DNSP On Med 2019ABR'!J266</f>
        <v>398</v>
      </c>
      <c r="L292" s="80">
        <f>'DNSP On Med 2019ABR'!K266</f>
        <v>0.31713147410358566</v>
      </c>
    </row>
    <row r="293" spans="1:12" x14ac:dyDescent="0.25">
      <c r="A293" s="71">
        <v>3019</v>
      </c>
      <c r="B293" s="4" t="s">
        <v>118</v>
      </c>
      <c r="C293" s="4">
        <v>2013</v>
      </c>
      <c r="D293" s="4">
        <v>3</v>
      </c>
      <c r="E293" s="79">
        <f>'DNSP On Med 2019ABR'!D267</f>
        <v>14819.507029999997</v>
      </c>
      <c r="F293" s="77">
        <f>'Opex Price Calcs'!P16</f>
        <v>1.1787456307534185</v>
      </c>
      <c r="G293" s="79">
        <f>'DNSP On Med 2019ABR'!F267</f>
        <v>202.46100000000001</v>
      </c>
      <c r="H293" s="79">
        <f>'DNSP On Med 2019ABR'!G267</f>
        <v>220</v>
      </c>
      <c r="I293" s="79">
        <f>'DNSP On Med 2019ABR'!H267</f>
        <v>55757</v>
      </c>
      <c r="J293" s="79">
        <f>'DNSP On Med 2019ABR'!I267</f>
        <v>1243</v>
      </c>
      <c r="K293" s="79">
        <f>'DNSP On Med 2019ABR'!J267</f>
        <v>402</v>
      </c>
      <c r="L293" s="80">
        <f>'DNSP On Med 2019ABR'!K267</f>
        <v>0.32341110217216412</v>
      </c>
    </row>
    <row r="294" spans="1:12" x14ac:dyDescent="0.25">
      <c r="A294" s="71">
        <v>3019</v>
      </c>
      <c r="B294" s="4" t="s">
        <v>118</v>
      </c>
      <c r="C294" s="4">
        <v>2014</v>
      </c>
      <c r="D294" s="4">
        <v>3</v>
      </c>
      <c r="E294" s="79">
        <f>'DNSP On Med 2019ABR'!D268</f>
        <v>15501.701000000001</v>
      </c>
      <c r="F294" s="77">
        <f>'Opex Price Calcs'!P17</f>
        <v>1.2033004656242552</v>
      </c>
      <c r="G294" s="79">
        <f>'DNSP On Med 2019ABR'!F268</f>
        <v>201.845</v>
      </c>
      <c r="H294" s="79">
        <f>'DNSP On Med 2019ABR'!G268</f>
        <v>220</v>
      </c>
      <c r="I294" s="79">
        <f>'DNSP On Med 2019ABR'!H268</f>
        <v>56040</v>
      </c>
      <c r="J294" s="79">
        <f>'DNSP On Med 2019ABR'!I268</f>
        <v>1236</v>
      </c>
      <c r="K294" s="79">
        <f>'DNSP On Med 2019ABR'!J268</f>
        <v>408</v>
      </c>
      <c r="L294" s="80">
        <f>'DNSP On Med 2019ABR'!K268</f>
        <v>0.3300970873786408</v>
      </c>
    </row>
    <row r="295" spans="1:12" x14ac:dyDescent="0.25">
      <c r="A295" s="71">
        <v>3019</v>
      </c>
      <c r="B295" s="4" t="s">
        <v>118</v>
      </c>
      <c r="C295" s="4">
        <v>2015</v>
      </c>
      <c r="D295" s="4">
        <v>3</v>
      </c>
      <c r="E295" s="79">
        <f>'DNSP On Med 2019ABR'!D269</f>
        <v>16102.125</v>
      </c>
      <c r="F295" s="77">
        <f>'Opex Price Calcs'!P18</f>
        <v>1.2317327248241474</v>
      </c>
      <c r="G295" s="79">
        <f>'DNSP On Med 2019ABR'!F269</f>
        <v>199.21</v>
      </c>
      <c r="H295" s="79">
        <f>'DNSP On Med 2019ABR'!G269</f>
        <v>220</v>
      </c>
      <c r="I295" s="79">
        <f>'DNSP On Med 2019ABR'!H269</f>
        <v>56183</v>
      </c>
      <c r="J295" s="79">
        <f>'DNSP On Med 2019ABR'!I269</f>
        <v>1279</v>
      </c>
      <c r="K295" s="79">
        <f>'DNSP On Med 2019ABR'!J269</f>
        <v>431</v>
      </c>
      <c r="L295" s="80">
        <f>'DNSP On Med 2019ABR'!K269</f>
        <v>0.33698201720093823</v>
      </c>
    </row>
    <row r="296" spans="1:12" x14ac:dyDescent="0.25">
      <c r="A296" s="71">
        <v>3019</v>
      </c>
      <c r="B296" s="4" t="s">
        <v>118</v>
      </c>
      <c r="C296" s="4">
        <v>2016</v>
      </c>
      <c r="D296" s="4">
        <v>3</v>
      </c>
      <c r="E296" s="79">
        <f>'DNSP On Med 2019ABR'!D270</f>
        <v>17165.842839999998</v>
      </c>
      <c r="F296" s="77">
        <f>'Opex Price Calcs'!P19</f>
        <v>1.2460953688434946</v>
      </c>
      <c r="G296" s="79">
        <f>'DNSP On Med 2019ABR'!F270</f>
        <v>187.41899999999998</v>
      </c>
      <c r="H296" s="79">
        <f>'DNSP On Med 2019ABR'!G270</f>
        <v>220</v>
      </c>
      <c r="I296" s="79">
        <f>'DNSP On Med 2019ABR'!H270</f>
        <v>56332</v>
      </c>
      <c r="J296" s="79">
        <f>'DNSP On Med 2019ABR'!I270</f>
        <v>1286</v>
      </c>
      <c r="K296" s="79">
        <f>'DNSP On Med 2019ABR'!J270</f>
        <v>438</v>
      </c>
      <c r="L296" s="80">
        <f>'DNSP On Med 2019ABR'!K270</f>
        <v>0.3405909797822706</v>
      </c>
    </row>
    <row r="297" spans="1:12" x14ac:dyDescent="0.25">
      <c r="A297" s="71">
        <v>3019</v>
      </c>
      <c r="B297" s="4" t="s">
        <v>118</v>
      </c>
      <c r="C297" s="4">
        <v>2017</v>
      </c>
      <c r="D297" s="4">
        <v>3</v>
      </c>
      <c r="E297" s="79">
        <f>'DNSP On Med 2019ABR'!D271</f>
        <v>17581.54106</v>
      </c>
      <c r="F297" s="77">
        <f>'Opex Price Calcs'!P20</f>
        <v>1.2681003312092725</v>
      </c>
      <c r="G297" s="79">
        <f>'DNSP On Med 2019ABR'!F271</f>
        <v>172.96599999999998</v>
      </c>
      <c r="H297" s="79">
        <f>'DNSP On Med 2019ABR'!G271</f>
        <v>220</v>
      </c>
      <c r="I297" s="79">
        <f>'DNSP On Med 2019ABR'!H271</f>
        <v>56425</v>
      </c>
      <c r="J297" s="79">
        <f>'DNSP On Med 2019ABR'!I271</f>
        <v>1257</v>
      </c>
      <c r="K297" s="79">
        <f>'DNSP On Med 2019ABR'!J271</f>
        <v>454</v>
      </c>
      <c r="L297" s="80">
        <f>'DNSP On Med 2019ABR'!K271</f>
        <v>0.36117740652346858</v>
      </c>
    </row>
    <row r="298" spans="1:12" x14ac:dyDescent="0.25">
      <c r="A298" s="71">
        <v>3019</v>
      </c>
      <c r="B298" s="4" t="s">
        <v>118</v>
      </c>
      <c r="C298" s="4">
        <v>2018</v>
      </c>
      <c r="D298" s="4">
        <v>3</v>
      </c>
      <c r="E298" s="79">
        <f>'DNSP On Med 2019ABR'!D272</f>
        <v>17752.307529999998</v>
      </c>
      <c r="F298" s="77">
        <f>'Opex Price Calcs'!P21</f>
        <v>1.2997613887589472</v>
      </c>
      <c r="G298" s="79">
        <f>'DNSP On Med 2019ABR'!F272</f>
        <v>184.53299999999999</v>
      </c>
      <c r="H298" s="79">
        <f>'DNSP On Med 2019ABR'!G272</f>
        <v>220</v>
      </c>
      <c r="I298" s="79">
        <f>'DNSP On Med 2019ABR'!H272</f>
        <v>56515</v>
      </c>
      <c r="J298" s="79">
        <f>'DNSP On Med 2019ABR'!I272</f>
        <v>1252</v>
      </c>
      <c r="K298" s="79">
        <f>'DNSP On Med 2019ABR'!J272</f>
        <v>474</v>
      </c>
      <c r="L298" s="80">
        <f>'DNSP On Med 2019ABR'!K272</f>
        <v>0.37859424920127793</v>
      </c>
    </row>
    <row r="299" spans="1:12" x14ac:dyDescent="0.25">
      <c r="A299" s="71">
        <v>3019</v>
      </c>
      <c r="B299" s="4" t="s">
        <v>118</v>
      </c>
      <c r="C299" s="4">
        <v>2019</v>
      </c>
      <c r="D299" s="4">
        <v>3</v>
      </c>
      <c r="E299" s="79">
        <f>'DNSP On Med 2019ABR'!D273</f>
        <v>16857.003659999998</v>
      </c>
      <c r="F299" s="77">
        <f>'Opex Price Calcs'!P22</f>
        <v>1.3315179820324823</v>
      </c>
      <c r="G299" s="79">
        <f>'DNSP On Med 2019ABR'!F273</f>
        <v>180.43600000000001</v>
      </c>
      <c r="H299" s="79">
        <f>'DNSP On Med 2019ABR'!G273</f>
        <v>220</v>
      </c>
      <c r="I299" s="79">
        <f>'DNSP On Med 2019ABR'!H273</f>
        <v>56700</v>
      </c>
      <c r="J299" s="79">
        <f>'DNSP On Med 2019ABR'!I273</f>
        <v>1268</v>
      </c>
      <c r="K299" s="79">
        <f>'DNSP On Med 2019ABR'!J273</f>
        <v>480.05750798722045</v>
      </c>
      <c r="L299" s="80">
        <f>'DNSP On Med 2019ABR'!K273</f>
        <v>0.37859424920127793</v>
      </c>
    </row>
    <row r="300" spans="1:12" x14ac:dyDescent="0.25">
      <c r="A300" s="71">
        <v>3019</v>
      </c>
      <c r="B300" s="4" t="s">
        <v>118</v>
      </c>
      <c r="C300" s="4">
        <v>2020</v>
      </c>
      <c r="D300" s="4">
        <v>3</v>
      </c>
      <c r="E300" s="72">
        <v>15980.376920000002</v>
      </c>
      <c r="F300" s="77">
        <f>'Opex Price Calcs'!P23</f>
        <v>1.4058700369485218</v>
      </c>
      <c r="G300" s="72">
        <v>163.65100000000001</v>
      </c>
      <c r="H300" s="75">
        <f>MAX(G300,H298)</f>
        <v>220</v>
      </c>
      <c r="I300" s="72">
        <v>56887</v>
      </c>
      <c r="J300" s="72">
        <v>1266</v>
      </c>
      <c r="K300" s="81">
        <f>J300*L300</f>
        <v>479.30031948881788</v>
      </c>
      <c r="L300" s="82">
        <f>L299</f>
        <v>0.37859424920127793</v>
      </c>
    </row>
    <row r="301" spans="1:12" x14ac:dyDescent="0.25">
      <c r="A301" s="71">
        <v>3019</v>
      </c>
      <c r="B301" s="4" t="s">
        <v>118</v>
      </c>
      <c r="C301" s="4">
        <v>2021</v>
      </c>
      <c r="D301" s="4">
        <v>3</v>
      </c>
      <c r="E301" s="72">
        <v>16069.352220000001</v>
      </c>
      <c r="F301" s="77">
        <f>'Opex Price Calcs'!P24</f>
        <v>1.4584022182954006</v>
      </c>
      <c r="G301" s="89">
        <v>167.43899999999999</v>
      </c>
      <c r="H301" s="75">
        <f>MAX(G301,H299)</f>
        <v>220</v>
      </c>
      <c r="I301" s="72">
        <f>'OEB-Yearbook'!F1090</f>
        <v>56945</v>
      </c>
      <c r="J301" s="72">
        <f>Lines!I66</f>
        <v>1261</v>
      </c>
      <c r="K301" s="81">
        <f>J301*L301</f>
        <v>477.40734824281145</v>
      </c>
      <c r="L301" s="82">
        <f>L300</f>
        <v>0.37859424920127793</v>
      </c>
    </row>
    <row r="302" spans="1:12" x14ac:dyDescent="0.25">
      <c r="A302" s="71">
        <v>3020</v>
      </c>
      <c r="B302" s="4" t="s">
        <v>11</v>
      </c>
      <c r="C302" s="4">
        <v>2005</v>
      </c>
      <c r="D302" s="4">
        <v>3</v>
      </c>
      <c r="E302" s="79">
        <f>'DNSP On Med 2019ABR'!D274</f>
        <v>9548.1171200000008</v>
      </c>
      <c r="F302" s="77">
        <f>'Opex Price Calcs'!P8</f>
        <v>1</v>
      </c>
      <c r="G302" s="79">
        <f>'DNSP On Med 2019ABR'!F274</f>
        <v>193.60400000000001</v>
      </c>
      <c r="H302" s="79">
        <f>'DNSP On Med 2019ABR'!G274</f>
        <v>193.60400000000001</v>
      </c>
      <c r="I302" s="79">
        <f>'DNSP On Med 2019ABR'!H274</f>
        <v>45915</v>
      </c>
      <c r="J302" s="79">
        <f>'DNSP On Med 2019ABR'!I274</f>
        <v>870</v>
      </c>
      <c r="K302" s="79">
        <f>'DNSP On Med 2019ABR'!J274</f>
        <v>175</v>
      </c>
      <c r="L302" s="80">
        <f>'DNSP On Med 2019ABR'!K274</f>
        <v>0.20114942528735633</v>
      </c>
    </row>
    <row r="303" spans="1:12" x14ac:dyDescent="0.25">
      <c r="A303" s="71">
        <v>3020</v>
      </c>
      <c r="B303" s="4" t="s">
        <v>11</v>
      </c>
      <c r="C303" s="4">
        <v>2006</v>
      </c>
      <c r="D303" s="4">
        <v>3</v>
      </c>
      <c r="E303" s="79">
        <f>'DNSP On Med 2019ABR'!D275</f>
        <v>9356.1048499999997</v>
      </c>
      <c r="F303" s="77">
        <f>'Opex Price Calcs'!P9</f>
        <v>1.0181607380073696</v>
      </c>
      <c r="G303" s="79">
        <f>'DNSP On Med 2019ABR'!F275</f>
        <v>187.511</v>
      </c>
      <c r="H303" s="79">
        <f>'DNSP On Med 2019ABR'!G275</f>
        <v>193.60400000000001</v>
      </c>
      <c r="I303" s="79">
        <f>'DNSP On Med 2019ABR'!H275</f>
        <v>46020</v>
      </c>
      <c r="J303" s="79">
        <f>'DNSP On Med 2019ABR'!I275</f>
        <v>871</v>
      </c>
      <c r="K303" s="79">
        <f>'DNSP On Med 2019ABR'!J275</f>
        <v>175</v>
      </c>
      <c r="L303" s="80">
        <f>'DNSP On Med 2019ABR'!K275</f>
        <v>0.20091848450057406</v>
      </c>
    </row>
    <row r="304" spans="1:12" x14ac:dyDescent="0.25">
      <c r="A304" s="71">
        <v>3020</v>
      </c>
      <c r="B304" s="4" t="s">
        <v>11</v>
      </c>
      <c r="C304" s="4">
        <v>2007</v>
      </c>
      <c r="D304" s="4">
        <v>3</v>
      </c>
      <c r="E304" s="79">
        <f>'DNSP On Med 2019ABR'!D276</f>
        <v>15842.248</v>
      </c>
      <c r="F304" s="77">
        <f>'Opex Price Calcs'!P10</f>
        <v>1.0531931014872313</v>
      </c>
      <c r="G304" s="79">
        <f>'DNSP On Med 2019ABR'!F276</f>
        <v>195.452</v>
      </c>
      <c r="H304" s="79">
        <f>'DNSP On Med 2019ABR'!G276</f>
        <v>195.452</v>
      </c>
      <c r="I304" s="79">
        <f>'DNSP On Med 2019ABR'!H276</f>
        <v>46451</v>
      </c>
      <c r="J304" s="79">
        <f>'DNSP On Med 2019ABR'!I276</f>
        <v>871</v>
      </c>
      <c r="K304" s="79">
        <f>'DNSP On Med 2019ABR'!J276</f>
        <v>175</v>
      </c>
      <c r="L304" s="80">
        <f>'DNSP On Med 2019ABR'!K276</f>
        <v>0.20091848450057406</v>
      </c>
    </row>
    <row r="305" spans="1:12" x14ac:dyDescent="0.25">
      <c r="A305" s="71">
        <v>3020</v>
      </c>
      <c r="B305" s="4" t="s">
        <v>11</v>
      </c>
      <c r="C305" s="4">
        <v>2008</v>
      </c>
      <c r="D305" s="4">
        <v>3</v>
      </c>
      <c r="E305" s="79">
        <f>'DNSP On Med 2019ABR'!D277</f>
        <v>10582.17316</v>
      </c>
      <c r="F305" s="77">
        <f>'Opex Price Calcs'!P11</f>
        <v>1.078564603993923</v>
      </c>
      <c r="G305" s="79">
        <f>'DNSP On Med 2019ABR'!F277</f>
        <v>189.10499999999999</v>
      </c>
      <c r="H305" s="79">
        <f>'DNSP On Med 2019ABR'!G277</f>
        <v>195.452</v>
      </c>
      <c r="I305" s="79">
        <f>'DNSP On Med 2019ABR'!H277</f>
        <v>46215</v>
      </c>
      <c r="J305" s="79">
        <f>'DNSP On Med 2019ABR'!I277</f>
        <v>871</v>
      </c>
      <c r="K305" s="79">
        <f>'DNSP On Med 2019ABR'!J277</f>
        <v>175</v>
      </c>
      <c r="L305" s="80">
        <f>'DNSP On Med 2019ABR'!K277</f>
        <v>0.20091848450057406</v>
      </c>
    </row>
    <row r="306" spans="1:12" x14ac:dyDescent="0.25">
      <c r="A306" s="71">
        <v>3020</v>
      </c>
      <c r="B306" s="4" t="s">
        <v>11</v>
      </c>
      <c r="C306" s="4">
        <v>2009</v>
      </c>
      <c r="D306" s="4">
        <v>3</v>
      </c>
      <c r="E306" s="79">
        <f>'DNSP On Med 2019ABR'!D278</f>
        <v>11183.125449999998</v>
      </c>
      <c r="F306" s="77">
        <f>'Opex Price Calcs'!P12</f>
        <v>1.0915070880241431</v>
      </c>
      <c r="G306" s="79">
        <f>'DNSP On Med 2019ABR'!F278</f>
        <v>206.94</v>
      </c>
      <c r="H306" s="79">
        <f>'DNSP On Med 2019ABR'!G278</f>
        <v>206.94</v>
      </c>
      <c r="I306" s="79">
        <f>'DNSP On Med 2019ABR'!H278</f>
        <v>46349</v>
      </c>
      <c r="J306" s="79">
        <f>'DNSP On Med 2019ABR'!I278</f>
        <v>944</v>
      </c>
      <c r="K306" s="79">
        <f>'DNSP On Med 2019ABR'!J278</f>
        <v>213</v>
      </c>
      <c r="L306" s="80">
        <f>'DNSP On Med 2019ABR'!K278</f>
        <v>0.22563559322033899</v>
      </c>
    </row>
    <row r="307" spans="1:12" x14ac:dyDescent="0.25">
      <c r="A307" s="71">
        <v>3020</v>
      </c>
      <c r="B307" s="4" t="s">
        <v>11</v>
      </c>
      <c r="C307" s="4">
        <v>2010</v>
      </c>
      <c r="D307" s="4">
        <v>3</v>
      </c>
      <c r="E307" s="79">
        <f>'DNSP On Med 2019ABR'!D279</f>
        <v>7497.4209500000006</v>
      </c>
      <c r="F307" s="77">
        <f>'Opex Price Calcs'!P13</f>
        <v>1.1243125351578573</v>
      </c>
      <c r="G307" s="79">
        <f>'DNSP On Med 2019ABR'!F279</f>
        <v>206.94</v>
      </c>
      <c r="H307" s="79">
        <f>'DNSP On Med 2019ABR'!G279</f>
        <v>206.94</v>
      </c>
      <c r="I307" s="79">
        <f>'DNSP On Med 2019ABR'!H279</f>
        <v>46710</v>
      </c>
      <c r="J307" s="79">
        <f>'DNSP On Med 2019ABR'!I279</f>
        <v>944</v>
      </c>
      <c r="K307" s="79">
        <f>'DNSP On Med 2019ABR'!J279</f>
        <v>213</v>
      </c>
      <c r="L307" s="80">
        <f>'DNSP On Med 2019ABR'!K279</f>
        <v>0.22563559322033899</v>
      </c>
    </row>
    <row r="308" spans="1:12" x14ac:dyDescent="0.25">
      <c r="A308" s="71">
        <v>3020</v>
      </c>
      <c r="B308" s="4" t="s">
        <v>11</v>
      </c>
      <c r="C308" s="4">
        <v>2011</v>
      </c>
      <c r="D308" s="4">
        <v>3</v>
      </c>
      <c r="E308" s="79">
        <f>'DNSP On Med 2019ABR'!D280</f>
        <v>12104.256969999999</v>
      </c>
      <c r="F308" s="77">
        <f>'Opex Price Calcs'!P14</f>
        <v>1.1430978626415853</v>
      </c>
      <c r="G308" s="79">
        <f>'DNSP On Med 2019ABR'!F280</f>
        <v>196.11500000000001</v>
      </c>
      <c r="H308" s="79">
        <f>'DNSP On Med 2019ABR'!G280</f>
        <v>206.94</v>
      </c>
      <c r="I308" s="79">
        <f>'DNSP On Med 2019ABR'!H280</f>
        <v>46748</v>
      </c>
      <c r="J308" s="79">
        <f>'DNSP On Med 2019ABR'!I280</f>
        <v>962</v>
      </c>
      <c r="K308" s="79">
        <f>'DNSP On Med 2019ABR'!J280</f>
        <v>225</v>
      </c>
      <c r="L308" s="80">
        <f>'DNSP On Med 2019ABR'!K280</f>
        <v>0.2338877338877339</v>
      </c>
    </row>
    <row r="309" spans="1:12" x14ac:dyDescent="0.25">
      <c r="A309" s="71">
        <v>3020</v>
      </c>
      <c r="B309" s="4" t="s">
        <v>11</v>
      </c>
      <c r="C309" s="4">
        <v>2012</v>
      </c>
      <c r="D309" s="4">
        <v>3</v>
      </c>
      <c r="E309" s="79">
        <f>'DNSP On Med 2019ABR'!D281</f>
        <v>12803.057430000001</v>
      </c>
      <c r="F309" s="77">
        <f>'Opex Price Calcs'!P15</f>
        <v>1.1601447797801889</v>
      </c>
      <c r="G309" s="79">
        <f>'DNSP On Med 2019ABR'!F281</f>
        <v>180.33199999999999</v>
      </c>
      <c r="H309" s="79">
        <f>'DNSP On Med 2019ABR'!G281</f>
        <v>206.94</v>
      </c>
      <c r="I309" s="79">
        <f>'DNSP On Med 2019ABR'!H281</f>
        <v>46879</v>
      </c>
      <c r="J309" s="79">
        <f>'DNSP On Med 2019ABR'!I281</f>
        <v>971</v>
      </c>
      <c r="K309" s="79">
        <f>'DNSP On Med 2019ABR'!J281</f>
        <v>228</v>
      </c>
      <c r="L309" s="80">
        <f>'DNSP On Med 2019ABR'!K281</f>
        <v>0.23480947476828012</v>
      </c>
    </row>
    <row r="310" spans="1:12" x14ac:dyDescent="0.25">
      <c r="A310" s="71">
        <v>3020</v>
      </c>
      <c r="B310" s="4" t="s">
        <v>11</v>
      </c>
      <c r="C310" s="4">
        <v>2013</v>
      </c>
      <c r="D310" s="4">
        <v>3</v>
      </c>
      <c r="E310" s="79">
        <f>'DNSP On Med 2019ABR'!D282</f>
        <v>11080.579680000001</v>
      </c>
      <c r="F310" s="77">
        <f>'Opex Price Calcs'!P16</f>
        <v>1.1787456307534185</v>
      </c>
      <c r="G310" s="79">
        <f>'DNSP On Med 2019ABR'!F282</f>
        <v>195.749</v>
      </c>
      <c r="H310" s="79">
        <f>'DNSP On Med 2019ABR'!G282</f>
        <v>206.94</v>
      </c>
      <c r="I310" s="79">
        <f>'DNSP On Med 2019ABR'!H282</f>
        <v>47074</v>
      </c>
      <c r="J310" s="79">
        <f>'DNSP On Med 2019ABR'!I282</f>
        <v>980</v>
      </c>
      <c r="K310" s="79">
        <f>'DNSP On Med 2019ABR'!J282</f>
        <v>231</v>
      </c>
      <c r="L310" s="80">
        <f>'DNSP On Med 2019ABR'!K282</f>
        <v>0.23571428571428571</v>
      </c>
    </row>
    <row r="311" spans="1:12" x14ac:dyDescent="0.25">
      <c r="A311" s="71">
        <v>3020</v>
      </c>
      <c r="B311" s="4" t="s">
        <v>11</v>
      </c>
      <c r="C311" s="4">
        <v>2014</v>
      </c>
      <c r="D311" s="4">
        <v>3</v>
      </c>
      <c r="E311" s="79">
        <f>'DNSP On Med 2019ABR'!D283</f>
        <v>14850.227000000001</v>
      </c>
      <c r="F311" s="77">
        <f>'Opex Price Calcs'!P17</f>
        <v>1.2033004656242552</v>
      </c>
      <c r="G311" s="79">
        <f>'DNSP On Med 2019ABR'!F283</f>
        <v>194.17400000000001</v>
      </c>
      <c r="H311" s="79">
        <f>'DNSP On Med 2019ABR'!G283</f>
        <v>206.94</v>
      </c>
      <c r="I311" s="79">
        <f>'DNSP On Med 2019ABR'!H283</f>
        <v>47187</v>
      </c>
      <c r="J311" s="79">
        <f>'DNSP On Med 2019ABR'!I283</f>
        <v>996</v>
      </c>
      <c r="K311" s="79">
        <f>'DNSP On Med 2019ABR'!J283</f>
        <v>244</v>
      </c>
      <c r="L311" s="80">
        <f>'DNSP On Med 2019ABR'!K283</f>
        <v>0.24497991967871485</v>
      </c>
    </row>
    <row r="312" spans="1:12" x14ac:dyDescent="0.25">
      <c r="A312" s="71">
        <v>3020</v>
      </c>
      <c r="B312" s="4" t="s">
        <v>11</v>
      </c>
      <c r="C312" s="4">
        <v>2015</v>
      </c>
      <c r="D312" s="4">
        <v>3</v>
      </c>
      <c r="E312" s="79">
        <f>'DNSP On Med 2019ABR'!D284</f>
        <v>13121.322</v>
      </c>
      <c r="F312" s="77">
        <f>'Opex Price Calcs'!P18</f>
        <v>1.2317327248241474</v>
      </c>
      <c r="G312" s="79">
        <f>'DNSP On Med 2019ABR'!F284</f>
        <v>185.13200000000001</v>
      </c>
      <c r="H312" s="79">
        <f>'DNSP On Med 2019ABR'!G284</f>
        <v>206.94</v>
      </c>
      <c r="I312" s="79">
        <f>'DNSP On Med 2019ABR'!H284</f>
        <v>47298</v>
      </c>
      <c r="J312" s="79">
        <f>'DNSP On Med 2019ABR'!I284</f>
        <v>1001</v>
      </c>
      <c r="K312" s="79">
        <f>'DNSP On Med 2019ABR'!J284</f>
        <v>248</v>
      </c>
      <c r="L312" s="80">
        <f>'DNSP On Med 2019ABR'!K284</f>
        <v>0.24775224775224775</v>
      </c>
    </row>
    <row r="313" spans="1:12" x14ac:dyDescent="0.25">
      <c r="A313" s="71">
        <v>3020</v>
      </c>
      <c r="B313" s="4" t="s">
        <v>11</v>
      </c>
      <c r="C313" s="4">
        <v>2016</v>
      </c>
      <c r="D313" s="4">
        <v>3</v>
      </c>
      <c r="E313" s="79">
        <f>'DNSP On Med 2019ABR'!D285</f>
        <v>14059.731199999998</v>
      </c>
      <c r="F313" s="77">
        <f>'Opex Price Calcs'!P19</f>
        <v>1.2460953688434946</v>
      </c>
      <c r="G313" s="79">
        <f>'DNSP On Med 2019ABR'!F285</f>
        <v>171.316</v>
      </c>
      <c r="H313" s="79">
        <f>'DNSP On Med 2019ABR'!G285</f>
        <v>206.94</v>
      </c>
      <c r="I313" s="79">
        <f>'DNSP On Med 2019ABR'!H285</f>
        <v>47362</v>
      </c>
      <c r="J313" s="79">
        <f>'DNSP On Med 2019ABR'!I285</f>
        <v>1001</v>
      </c>
      <c r="K313" s="79">
        <f>'DNSP On Med 2019ABR'!J285</f>
        <v>250</v>
      </c>
      <c r="L313" s="80">
        <f>'DNSP On Med 2019ABR'!K285</f>
        <v>0.24975024975024976</v>
      </c>
    </row>
    <row r="314" spans="1:12" x14ac:dyDescent="0.25">
      <c r="A314" s="71">
        <v>3020</v>
      </c>
      <c r="B314" s="4" t="s">
        <v>11</v>
      </c>
      <c r="C314" s="4">
        <v>2017</v>
      </c>
      <c r="D314" s="4">
        <v>3</v>
      </c>
      <c r="E314" s="79">
        <f>'DNSP On Med 2019ABR'!D286</f>
        <v>13736.802530000001</v>
      </c>
      <c r="F314" s="77">
        <f>'Opex Price Calcs'!P20</f>
        <v>1.2681003312092725</v>
      </c>
      <c r="G314" s="79">
        <f>'DNSP On Med 2019ABR'!F286</f>
        <v>163.61099999999999</v>
      </c>
      <c r="H314" s="79">
        <f>'DNSP On Med 2019ABR'!G286</f>
        <v>206.94</v>
      </c>
      <c r="I314" s="79">
        <f>'DNSP On Med 2019ABR'!H286</f>
        <v>47427</v>
      </c>
      <c r="J314" s="79">
        <f>'DNSP On Med 2019ABR'!I286</f>
        <v>1005</v>
      </c>
      <c r="K314" s="79">
        <f>'DNSP On Med 2019ABR'!J286</f>
        <v>251</v>
      </c>
      <c r="L314" s="80">
        <f>'DNSP On Med 2019ABR'!K286</f>
        <v>0.24975124378109453</v>
      </c>
    </row>
    <row r="315" spans="1:12" x14ac:dyDescent="0.25">
      <c r="A315" s="71">
        <v>3020</v>
      </c>
      <c r="B315" s="4" t="s">
        <v>11</v>
      </c>
      <c r="C315" s="4">
        <v>2018</v>
      </c>
      <c r="D315" s="4">
        <v>3</v>
      </c>
      <c r="E315" s="79">
        <f>'DNSP On Med 2019ABR'!D287</f>
        <v>14687.808559999999</v>
      </c>
      <c r="F315" s="77">
        <f>'Opex Price Calcs'!P21</f>
        <v>1.2997613887589472</v>
      </c>
      <c r="G315" s="79">
        <f>'DNSP On Med 2019ABR'!F287</f>
        <v>167.80600000000001</v>
      </c>
      <c r="H315" s="79">
        <f>'DNSP On Med 2019ABR'!G287</f>
        <v>206.94</v>
      </c>
      <c r="I315" s="79">
        <f>'DNSP On Med 2019ABR'!H287</f>
        <v>47626</v>
      </c>
      <c r="J315" s="79">
        <f>'DNSP On Med 2019ABR'!I287</f>
        <v>1009</v>
      </c>
      <c r="K315" s="79">
        <f>'DNSP On Med 2019ABR'!J287</f>
        <v>253</v>
      </c>
      <c r="L315" s="80">
        <f>'DNSP On Med 2019ABR'!K287</f>
        <v>0.25074331020812685</v>
      </c>
    </row>
    <row r="316" spans="1:12" x14ac:dyDescent="0.25">
      <c r="A316" s="71">
        <v>3020</v>
      </c>
      <c r="B316" s="4" t="s">
        <v>11</v>
      </c>
      <c r="C316" s="4">
        <v>2019</v>
      </c>
      <c r="D316" s="4">
        <v>3</v>
      </c>
      <c r="E316" s="79">
        <f>'DNSP On Med 2019ABR'!D288</f>
        <v>14566.545779999999</v>
      </c>
      <c r="F316" s="77">
        <f>'Opex Price Calcs'!P22</f>
        <v>1.3315179820324823</v>
      </c>
      <c r="G316" s="79">
        <f>'DNSP On Med 2019ABR'!F288</f>
        <v>176.84299999999999</v>
      </c>
      <c r="H316" s="79">
        <f>'DNSP On Med 2019ABR'!G288</f>
        <v>206.94</v>
      </c>
      <c r="I316" s="79">
        <f>'DNSP On Med 2019ABR'!H288</f>
        <v>47725</v>
      </c>
      <c r="J316" s="79">
        <f>'DNSP On Med 2019ABR'!I288</f>
        <v>1015</v>
      </c>
      <c r="K316" s="79">
        <f>'DNSP On Med 2019ABR'!J288</f>
        <v>253</v>
      </c>
      <c r="L316" s="80">
        <f>'DNSP On Med 2019ABR'!K288</f>
        <v>0.24926108374384237</v>
      </c>
    </row>
    <row r="317" spans="1:12" x14ac:dyDescent="0.25">
      <c r="A317" s="71">
        <v>3020</v>
      </c>
      <c r="B317" s="4" t="s">
        <v>11</v>
      </c>
      <c r="C317" s="4">
        <v>2020</v>
      </c>
      <c r="D317" s="4">
        <v>3</v>
      </c>
      <c r="E317" s="72">
        <v>14709.333180000001</v>
      </c>
      <c r="F317" s="77">
        <f>'Opex Price Calcs'!P23</f>
        <v>1.4058700369485218</v>
      </c>
      <c r="G317" s="81">
        <f>'OEB-Yearbook'!E305</f>
        <v>183.53700000000001</v>
      </c>
      <c r="H317" s="75">
        <f>MAX(G317,H315)</f>
        <v>206.94</v>
      </c>
      <c r="I317" s="81">
        <f>'OEB-Yearbook'!F305</f>
        <v>47865</v>
      </c>
      <c r="J317" s="81">
        <f>'OEB-Yearbook'!G305</f>
        <v>1015</v>
      </c>
      <c r="K317" s="81">
        <f>'OEB-Yearbook'!H305</f>
        <v>256</v>
      </c>
      <c r="L317" s="76">
        <f>K317/J317</f>
        <v>0.25221674876847289</v>
      </c>
    </row>
    <row r="318" spans="1:12" x14ac:dyDescent="0.25">
      <c r="A318" s="71">
        <v>3020</v>
      </c>
      <c r="B318" s="4" t="s">
        <v>11</v>
      </c>
      <c r="C318" s="4">
        <v>2021</v>
      </c>
      <c r="D318" s="4">
        <v>3</v>
      </c>
      <c r="E318" s="72">
        <v>14858.593769999999</v>
      </c>
      <c r="F318" s="77">
        <f>'Opex Price Calcs'!P24</f>
        <v>1.4584022182954006</v>
      </c>
      <c r="G318" s="89">
        <v>148.673</v>
      </c>
      <c r="H318" s="75">
        <f>MAX(G318,H316)</f>
        <v>206.94</v>
      </c>
      <c r="I318" s="81">
        <f>'OEB-Yearbook'!F306</f>
        <v>47865</v>
      </c>
      <c r="J318" s="89">
        <f>Lines!I26</f>
        <v>1019</v>
      </c>
      <c r="K318" s="89">
        <f>Lines!J26</f>
        <v>258</v>
      </c>
      <c r="L318" s="76">
        <f>K318/J318</f>
        <v>0.25318940137389595</v>
      </c>
    </row>
    <row r="319" spans="1:12" x14ac:dyDescent="0.25">
      <c r="A319" s="71">
        <v>3022</v>
      </c>
      <c r="B319" s="4" t="s">
        <v>36</v>
      </c>
      <c r="C319" s="4">
        <v>2005</v>
      </c>
      <c r="D319" s="4">
        <v>3</v>
      </c>
      <c r="E319" s="79">
        <f>'DNSP On Med 2019ABR'!D289</f>
        <v>9677.0848299999998</v>
      </c>
      <c r="F319" s="77">
        <f>'Opex Price Calcs'!P8</f>
        <v>1</v>
      </c>
      <c r="G319" s="79">
        <f>'DNSP On Med 2019ABR'!F289</f>
        <v>299.18</v>
      </c>
      <c r="H319" s="79">
        <f>'DNSP On Med 2019ABR'!G289</f>
        <v>299.18</v>
      </c>
      <c r="I319" s="79">
        <f>'DNSP On Med 2019ABR'!H289</f>
        <v>54802</v>
      </c>
      <c r="J319" s="79">
        <f>'DNSP On Med 2019ABR'!I289</f>
        <v>1140</v>
      </c>
      <c r="K319" s="79">
        <f>'DNSP On Med 2019ABR'!J289</f>
        <v>327</v>
      </c>
      <c r="L319" s="80">
        <f>'DNSP On Med 2019ABR'!K289</f>
        <v>0.2868421052631579</v>
      </c>
    </row>
    <row r="320" spans="1:12" x14ac:dyDescent="0.25">
      <c r="A320" s="71">
        <v>3022</v>
      </c>
      <c r="B320" s="4" t="s">
        <v>36</v>
      </c>
      <c r="C320" s="4">
        <v>2006</v>
      </c>
      <c r="D320" s="4">
        <v>3</v>
      </c>
      <c r="E320" s="79">
        <f>'DNSP On Med 2019ABR'!D290</f>
        <v>10078.964550000001</v>
      </c>
      <c r="F320" s="77">
        <f>'Opex Price Calcs'!P9</f>
        <v>1.0181607380073696</v>
      </c>
      <c r="G320" s="79">
        <f>'DNSP On Med 2019ABR'!F290</f>
        <v>301.57</v>
      </c>
      <c r="H320" s="79">
        <f>'DNSP On Med 2019ABR'!G290</f>
        <v>301.57</v>
      </c>
      <c r="I320" s="79">
        <f>'DNSP On Med 2019ABR'!H290</f>
        <v>55264</v>
      </c>
      <c r="J320" s="79">
        <f>'DNSP On Med 2019ABR'!I290</f>
        <v>1144</v>
      </c>
      <c r="K320" s="79">
        <f>'DNSP On Med 2019ABR'!J290</f>
        <v>317</v>
      </c>
      <c r="L320" s="80">
        <f>'DNSP On Med 2019ABR'!K290</f>
        <v>0.27709790209790208</v>
      </c>
    </row>
    <row r="321" spans="1:13" x14ac:dyDescent="0.25">
      <c r="A321" s="71">
        <v>3022</v>
      </c>
      <c r="B321" s="4" t="s">
        <v>36</v>
      </c>
      <c r="C321" s="4">
        <v>2007</v>
      </c>
      <c r="D321" s="4">
        <v>3</v>
      </c>
      <c r="E321" s="79">
        <f>'DNSP On Med 2019ABR'!D291</f>
        <v>10014.279630000001</v>
      </c>
      <c r="F321" s="77">
        <f>'Opex Price Calcs'!P10</f>
        <v>1.0531931014872313</v>
      </c>
      <c r="G321" s="79">
        <f>'DNSP On Med 2019ABR'!F291</f>
        <v>285.666</v>
      </c>
      <c r="H321" s="79">
        <f>'DNSP On Med 2019ABR'!G291</f>
        <v>301.57</v>
      </c>
      <c r="I321" s="79">
        <f>'DNSP On Med 2019ABR'!H291</f>
        <v>55082</v>
      </c>
      <c r="J321" s="79">
        <f>'DNSP On Med 2019ABR'!I291</f>
        <v>1132</v>
      </c>
      <c r="K321" s="79">
        <f>'DNSP On Med 2019ABR'!J291</f>
        <v>320</v>
      </c>
      <c r="L321" s="80">
        <f>'DNSP On Med 2019ABR'!K291</f>
        <v>0.28268551236749118</v>
      </c>
    </row>
    <row r="322" spans="1:13" x14ac:dyDescent="0.25">
      <c r="A322" s="71">
        <v>3022</v>
      </c>
      <c r="B322" s="4" t="s">
        <v>36</v>
      </c>
      <c r="C322" s="4">
        <v>2008</v>
      </c>
      <c r="D322" s="4">
        <v>3</v>
      </c>
      <c r="E322" s="79">
        <f>'DNSP On Med 2019ABR'!D292</f>
        <v>10135.61875</v>
      </c>
      <c r="F322" s="77">
        <f>'Opex Price Calcs'!P11</f>
        <v>1.078564603993923</v>
      </c>
      <c r="G322" s="79">
        <f>'DNSP On Med 2019ABR'!F292</f>
        <v>269.84399999999999</v>
      </c>
      <c r="H322" s="79">
        <f>'DNSP On Med 2019ABR'!G292</f>
        <v>301.57</v>
      </c>
      <c r="I322" s="79">
        <f>'DNSP On Med 2019ABR'!H292</f>
        <v>55253</v>
      </c>
      <c r="J322" s="79">
        <f>'DNSP On Med 2019ABR'!I292</f>
        <v>1145</v>
      </c>
      <c r="K322" s="79">
        <f>'DNSP On Med 2019ABR'!J292</f>
        <v>337</v>
      </c>
      <c r="L322" s="80">
        <f>'DNSP On Med 2019ABR'!K292</f>
        <v>0.29432314410480348</v>
      </c>
    </row>
    <row r="323" spans="1:13" x14ac:dyDescent="0.25">
      <c r="A323" s="71">
        <v>3022</v>
      </c>
      <c r="B323" s="4" t="s">
        <v>36</v>
      </c>
      <c r="C323" s="4">
        <v>2009</v>
      </c>
      <c r="D323" s="4">
        <v>3</v>
      </c>
      <c r="E323" s="79">
        <f>'DNSP On Med 2019ABR'!D293</f>
        <v>10254.038710000001</v>
      </c>
      <c r="F323" s="77">
        <f>'Opex Price Calcs'!P12</f>
        <v>1.0915070880241431</v>
      </c>
      <c r="G323" s="79">
        <f>'DNSP On Med 2019ABR'!F293</f>
        <v>246.572</v>
      </c>
      <c r="H323" s="79">
        <f>'DNSP On Med 2019ABR'!G293</f>
        <v>301.57</v>
      </c>
      <c r="I323" s="79">
        <f>'DNSP On Med 2019ABR'!H293</f>
        <v>56074</v>
      </c>
      <c r="J323" s="79">
        <f>'DNSP On Med 2019ABR'!I293</f>
        <v>1178</v>
      </c>
      <c r="K323" s="79">
        <f>'DNSP On Med 2019ABR'!J293</f>
        <v>340</v>
      </c>
      <c r="L323" s="80">
        <f>'DNSP On Med 2019ABR'!K293</f>
        <v>0.28862478777589134</v>
      </c>
    </row>
    <row r="324" spans="1:13" x14ac:dyDescent="0.25">
      <c r="A324" s="71">
        <v>3022</v>
      </c>
      <c r="B324" s="4" t="s">
        <v>36</v>
      </c>
      <c r="C324" s="4">
        <v>2010</v>
      </c>
      <c r="D324" s="4">
        <v>3</v>
      </c>
      <c r="E324" s="79">
        <f>'DNSP On Med 2019ABR'!D294</f>
        <v>11324.498810148905</v>
      </c>
      <c r="F324" s="77">
        <f>'Opex Price Calcs'!P13</f>
        <v>1.1243125351578573</v>
      </c>
      <c r="G324" s="79">
        <f>'DNSP On Med 2019ABR'!F294</f>
        <v>260.447</v>
      </c>
      <c r="H324" s="79">
        <f>'DNSP On Med 2019ABR'!G294</f>
        <v>301.57</v>
      </c>
      <c r="I324" s="79">
        <f>'DNSP On Med 2019ABR'!H294</f>
        <v>56311</v>
      </c>
      <c r="J324" s="79">
        <f>'DNSP On Med 2019ABR'!I294</f>
        <v>1255</v>
      </c>
      <c r="K324" s="79">
        <f>'DNSP On Med 2019ABR'!J294</f>
        <v>399</v>
      </c>
      <c r="L324" s="80">
        <f>'DNSP On Med 2019ABR'!K294</f>
        <v>0.31792828685258961</v>
      </c>
    </row>
    <row r="325" spans="1:13" x14ac:dyDescent="0.25">
      <c r="A325" s="71">
        <v>3022</v>
      </c>
      <c r="B325" s="4" t="s">
        <v>36</v>
      </c>
      <c r="C325" s="4">
        <v>2011</v>
      </c>
      <c r="D325" s="4">
        <v>3</v>
      </c>
      <c r="E325" s="79">
        <f>'DNSP On Med 2019ABR'!D295</f>
        <v>11878.725109999999</v>
      </c>
      <c r="F325" s="77">
        <f>'Opex Price Calcs'!P14</f>
        <v>1.1430978626415853</v>
      </c>
      <c r="G325" s="79">
        <f>'DNSP On Med 2019ABR'!F295</f>
        <v>238.91899999999998</v>
      </c>
      <c r="H325" s="79">
        <f>'DNSP On Med 2019ABR'!G295</f>
        <v>301.57</v>
      </c>
      <c r="I325" s="79">
        <f>'DNSP On Med 2019ABR'!H295</f>
        <v>56556</v>
      </c>
      <c r="J325" s="79">
        <f>'DNSP On Med 2019ABR'!I295</f>
        <v>1194</v>
      </c>
      <c r="K325" s="79">
        <f>'DNSP On Med 2019ABR'!J295</f>
        <v>360</v>
      </c>
      <c r="L325" s="80">
        <f>'DNSP On Med 2019ABR'!K295</f>
        <v>0.30150753768844218</v>
      </c>
    </row>
    <row r="326" spans="1:13" x14ac:dyDescent="0.25">
      <c r="A326" s="71">
        <v>3022</v>
      </c>
      <c r="B326" s="4" t="s">
        <v>34</v>
      </c>
      <c r="C326" s="4">
        <v>2012</v>
      </c>
      <c r="D326" s="4">
        <v>3</v>
      </c>
      <c r="E326" s="79">
        <f>'DNSP On Med 2019ABR'!D296</f>
        <v>12691.405879951097</v>
      </c>
      <c r="F326" s="77">
        <f>'Opex Price Calcs'!P15</f>
        <v>1.1601447797801889</v>
      </c>
      <c r="G326" s="79">
        <f>'DNSP On Med 2019ABR'!F296</f>
        <v>262.786</v>
      </c>
      <c r="H326" s="79">
        <f>'DNSP On Med 2019ABR'!G296</f>
        <v>301.57</v>
      </c>
      <c r="I326" s="79">
        <f>'DNSP On Med 2019ABR'!H296</f>
        <v>56795</v>
      </c>
      <c r="J326" s="79">
        <f>'DNSP On Med 2019ABR'!I296</f>
        <v>1211</v>
      </c>
      <c r="K326" s="79">
        <f>'DNSP On Med 2019ABR'!J296</f>
        <v>368</v>
      </c>
      <c r="L326" s="80">
        <f>'DNSP On Med 2019ABR'!K296</f>
        <v>0.30388109000825764</v>
      </c>
    </row>
    <row r="327" spans="1:13" x14ac:dyDescent="0.25">
      <c r="A327" s="71">
        <v>3022</v>
      </c>
      <c r="B327" s="4" t="s">
        <v>34</v>
      </c>
      <c r="C327" s="4">
        <v>2013</v>
      </c>
      <c r="D327" s="4">
        <v>3</v>
      </c>
      <c r="E327" s="79">
        <f>'DNSP On Med 2019ABR'!D297</f>
        <v>12744.205820000001</v>
      </c>
      <c r="F327" s="77">
        <f>'Opex Price Calcs'!P16</f>
        <v>1.1787456307534185</v>
      </c>
      <c r="G327" s="79">
        <f>'DNSP On Med 2019ABR'!F297</f>
        <v>253.559</v>
      </c>
      <c r="H327" s="79">
        <f>'DNSP On Med 2019ABR'!G297</f>
        <v>301.57</v>
      </c>
      <c r="I327" s="79">
        <f>'DNSP On Med 2019ABR'!H297</f>
        <v>56231</v>
      </c>
      <c r="J327" s="79">
        <f>'DNSP On Med 2019ABR'!I297</f>
        <v>1210</v>
      </c>
      <c r="K327" s="79">
        <f>'DNSP On Med 2019ABR'!J297</f>
        <v>378</v>
      </c>
      <c r="L327" s="80">
        <f>'DNSP On Med 2019ABR'!K297</f>
        <v>0.31239669421487604</v>
      </c>
    </row>
    <row r="328" spans="1:13" x14ac:dyDescent="0.25">
      <c r="A328" s="71">
        <v>3022</v>
      </c>
      <c r="B328" s="4" t="s">
        <v>34</v>
      </c>
      <c r="C328" s="4">
        <v>2014</v>
      </c>
      <c r="D328" s="4">
        <v>3</v>
      </c>
      <c r="E328" s="79">
        <f>'DNSP On Med 2019ABR'!D298</f>
        <v>12715.862000000001</v>
      </c>
      <c r="F328" s="77">
        <f>'Opex Price Calcs'!P17</f>
        <v>1.2033004656242552</v>
      </c>
      <c r="G328" s="79">
        <f>'DNSP On Med 2019ABR'!F298</f>
        <v>227.636</v>
      </c>
      <c r="H328" s="79">
        <f>'DNSP On Med 2019ABR'!G298</f>
        <v>301.57</v>
      </c>
      <c r="I328" s="79">
        <f>'DNSP On Med 2019ABR'!H298</f>
        <v>57421</v>
      </c>
      <c r="J328" s="79">
        <f>'DNSP On Med 2019ABR'!I298</f>
        <v>1213</v>
      </c>
      <c r="K328" s="79">
        <f>'DNSP On Med 2019ABR'!J298</f>
        <v>380</v>
      </c>
      <c r="L328" s="80">
        <f>'DNSP On Med 2019ABR'!K298</f>
        <v>0.31327287716405605</v>
      </c>
    </row>
    <row r="329" spans="1:13" x14ac:dyDescent="0.25">
      <c r="A329" s="71">
        <v>3022</v>
      </c>
      <c r="B329" s="4" t="s">
        <v>34</v>
      </c>
      <c r="C329" s="4">
        <v>2015</v>
      </c>
      <c r="D329" s="4">
        <v>3</v>
      </c>
      <c r="E329" s="79">
        <f>'DNSP On Med 2019ABR'!D299</f>
        <v>12661.266000000001</v>
      </c>
      <c r="F329" s="77">
        <f>'Opex Price Calcs'!P18</f>
        <v>1.2317327248241474</v>
      </c>
      <c r="G329" s="79">
        <f>'DNSP On Med 2019ABR'!F299</f>
        <v>232.75300000000001</v>
      </c>
      <c r="H329" s="79">
        <f>'DNSP On Med 2019ABR'!G299</f>
        <v>301.57</v>
      </c>
      <c r="I329" s="79">
        <f>'DNSP On Med 2019ABR'!H299</f>
        <v>57731</v>
      </c>
      <c r="J329" s="79">
        <f>'DNSP On Med 2019ABR'!I299</f>
        <v>1216</v>
      </c>
      <c r="K329" s="79">
        <f>'DNSP On Med 2019ABR'!J299</f>
        <v>396</v>
      </c>
      <c r="L329" s="80">
        <f>'DNSP On Med 2019ABR'!K299</f>
        <v>0.32565789473684209</v>
      </c>
    </row>
    <row r="330" spans="1:13" x14ac:dyDescent="0.25">
      <c r="A330" s="71">
        <v>3022</v>
      </c>
      <c r="B330" s="4" t="s">
        <v>34</v>
      </c>
      <c r="C330" s="4">
        <v>2016</v>
      </c>
      <c r="D330" s="4">
        <v>3</v>
      </c>
      <c r="E330" s="79">
        <f>'DNSP On Med 2019ABR'!D300</f>
        <v>13592.05229</v>
      </c>
      <c r="F330" s="77">
        <f>'Opex Price Calcs'!P19</f>
        <v>1.2460953688434946</v>
      </c>
      <c r="G330" s="79">
        <f>'DNSP On Med 2019ABR'!F300</f>
        <v>254.21799999999999</v>
      </c>
      <c r="H330" s="79">
        <f>'DNSP On Med 2019ABR'!G300</f>
        <v>301.57</v>
      </c>
      <c r="I330" s="79">
        <f>'DNSP On Med 2019ABR'!H300</f>
        <v>58080</v>
      </c>
      <c r="J330" s="79">
        <f>'DNSP On Med 2019ABR'!I300</f>
        <v>1195</v>
      </c>
      <c r="K330" s="79">
        <f>'DNSP On Med 2019ABR'!J300</f>
        <v>375</v>
      </c>
      <c r="L330" s="80">
        <f>'DNSP On Med 2019ABR'!K300</f>
        <v>0.31380753138075312</v>
      </c>
    </row>
    <row r="331" spans="1:13" x14ac:dyDescent="0.25">
      <c r="A331" s="71">
        <v>3022</v>
      </c>
      <c r="B331" s="4" t="s">
        <v>34</v>
      </c>
      <c r="C331" s="4">
        <v>2017</v>
      </c>
      <c r="D331" s="4">
        <v>3</v>
      </c>
      <c r="E331" s="79">
        <f>'DNSP On Med 2019ABR'!D301</f>
        <v>13088.795149999998</v>
      </c>
      <c r="F331" s="77">
        <f>'Opex Price Calcs'!P20</f>
        <v>1.2681003312092725</v>
      </c>
      <c r="G331" s="79">
        <f>'DNSP On Med 2019ABR'!F301</f>
        <v>228.19200000000001</v>
      </c>
      <c r="H331" s="79">
        <f>'DNSP On Med 2019ABR'!G301</f>
        <v>301.57</v>
      </c>
      <c r="I331" s="79">
        <f>'DNSP On Med 2019ABR'!H301</f>
        <v>58662</v>
      </c>
      <c r="J331" s="79">
        <f>'DNSP On Med 2019ABR'!I301</f>
        <v>1236</v>
      </c>
      <c r="K331" s="79">
        <f>'DNSP On Med 2019ABR'!J301</f>
        <v>400</v>
      </c>
      <c r="L331" s="80">
        <f>'DNSP On Med 2019ABR'!K301</f>
        <v>0.32362459546925565</v>
      </c>
    </row>
    <row r="332" spans="1:13" x14ac:dyDescent="0.25">
      <c r="A332" s="71">
        <v>3022</v>
      </c>
      <c r="B332" s="4" t="s">
        <v>34</v>
      </c>
      <c r="C332" s="4">
        <v>2018</v>
      </c>
      <c r="D332" s="4">
        <v>3</v>
      </c>
      <c r="E332" s="79">
        <f>'DNSP On Med 2019ABR'!D302</f>
        <v>13576.024710000002</v>
      </c>
      <c r="F332" s="77">
        <f>'Opex Price Calcs'!P21</f>
        <v>1.2997613887589472</v>
      </c>
      <c r="G332" s="79">
        <f>'DNSP On Med 2019ABR'!F302</f>
        <v>231.78200000000001</v>
      </c>
      <c r="H332" s="79">
        <f>'DNSP On Med 2019ABR'!G302</f>
        <v>301.57</v>
      </c>
      <c r="I332" s="79">
        <f>'DNSP On Med 2019ABR'!H302</f>
        <v>59187</v>
      </c>
      <c r="J332" s="79">
        <f>'DNSP On Med 2019ABR'!I302</f>
        <v>1243</v>
      </c>
      <c r="K332" s="79">
        <f>'DNSP On Med 2019ABR'!J302</f>
        <v>408</v>
      </c>
      <c r="L332" s="80">
        <f>'DNSP On Med 2019ABR'!K302</f>
        <v>0.32823813354786807</v>
      </c>
      <c r="M332" s="9"/>
    </row>
    <row r="333" spans="1:13" x14ac:dyDescent="0.25">
      <c r="A333" s="71">
        <v>3022</v>
      </c>
      <c r="B333" s="4" t="s">
        <v>34</v>
      </c>
      <c r="C333" s="4">
        <v>2019</v>
      </c>
      <c r="D333" s="4">
        <v>3</v>
      </c>
      <c r="E333" s="79">
        <f>'DNSP On Med 2019ABR'!D303</f>
        <v>13298.367649999998</v>
      </c>
      <c r="F333" s="77">
        <f>'Opex Price Calcs'!P22</f>
        <v>1.3315179820324823</v>
      </c>
      <c r="G333" s="79">
        <f>'DNSP On Med 2019ABR'!F303</f>
        <v>229.17400000000001</v>
      </c>
      <c r="H333" s="79">
        <f>'DNSP On Med 2019ABR'!G303</f>
        <v>301.57</v>
      </c>
      <c r="I333" s="79">
        <f>'DNSP On Med 2019ABR'!H303</f>
        <v>59811</v>
      </c>
      <c r="J333" s="79">
        <f>'DNSP On Med 2019ABR'!I303</f>
        <v>980</v>
      </c>
      <c r="K333" s="79">
        <f>'DNSP On Med 2019ABR'!J303</f>
        <v>386</v>
      </c>
      <c r="L333" s="80">
        <f>'DNSP On Med 2019ABR'!K303</f>
        <v>0.39387755102040817</v>
      </c>
    </row>
    <row r="334" spans="1:13" x14ac:dyDescent="0.25">
      <c r="A334" s="71">
        <v>3022</v>
      </c>
      <c r="B334" s="4" t="s">
        <v>34</v>
      </c>
      <c r="C334" s="4">
        <v>2020</v>
      </c>
      <c r="D334" s="4">
        <v>3</v>
      </c>
      <c r="E334" s="72">
        <v>13263.122730000001</v>
      </c>
      <c r="F334" s="77">
        <f>'Opex Price Calcs'!P23</f>
        <v>1.4058700369485218</v>
      </c>
      <c r="G334" s="81">
        <f>'OEB-Yearbook'!E335</f>
        <v>252.03399999999999</v>
      </c>
      <c r="H334" s="75">
        <f>MAX(G334,H333)</f>
        <v>301.57</v>
      </c>
      <c r="I334" s="81">
        <f>'OEB-Yearbook'!F335</f>
        <v>60587</v>
      </c>
      <c r="J334" s="72">
        <f>Lines!S19</f>
        <v>992</v>
      </c>
      <c r="K334" s="72">
        <f>Lines!T19</f>
        <v>399</v>
      </c>
      <c r="L334" s="78">
        <f>K334/J334</f>
        <v>0.40221774193548387</v>
      </c>
    </row>
    <row r="335" spans="1:13" x14ac:dyDescent="0.25">
      <c r="A335" s="71">
        <v>3022</v>
      </c>
      <c r="B335" s="4" t="s">
        <v>34</v>
      </c>
      <c r="C335" s="4">
        <v>2021</v>
      </c>
      <c r="D335" s="4">
        <v>3</v>
      </c>
      <c r="E335" s="72">
        <v>13465.296329999999</v>
      </c>
      <c r="F335" s="77">
        <f>'Opex Price Calcs'!P24</f>
        <v>1.4584022182954006</v>
      </c>
      <c r="G335" s="89">
        <v>245.24</v>
      </c>
      <c r="H335" s="75">
        <f>MAX(G335,H334)</f>
        <v>301.57</v>
      </c>
      <c r="I335" s="81">
        <f>'OEB-Yearbook'!F336</f>
        <v>61507</v>
      </c>
      <c r="J335" s="72">
        <f>Lines!I19</f>
        <v>997</v>
      </c>
      <c r="K335" s="72">
        <v>403</v>
      </c>
      <c r="L335" s="78">
        <f>K335/J335</f>
        <v>0.40421263791374124</v>
      </c>
    </row>
    <row r="336" spans="1:13" x14ac:dyDescent="0.25">
      <c r="A336" s="71">
        <v>3023</v>
      </c>
      <c r="B336" s="4" t="s">
        <v>4</v>
      </c>
      <c r="C336" s="4">
        <v>2005</v>
      </c>
      <c r="D336" s="4">
        <v>3</v>
      </c>
      <c r="E336" s="79">
        <f>'DNSP On Med 2019ABR'!D304</f>
        <v>6826.1729000000005</v>
      </c>
      <c r="F336" s="77">
        <f>'Opex Price Calcs'!P8</f>
        <v>1</v>
      </c>
      <c r="G336" s="79">
        <f>'DNSP On Med 2019ABR'!F304</f>
        <v>192.71100000000001</v>
      </c>
      <c r="H336" s="79">
        <f>'DNSP On Med 2019ABR'!G304</f>
        <v>192.71100000000001</v>
      </c>
      <c r="I336" s="79">
        <f>'DNSP On Med 2019ABR'!H304</f>
        <v>35986</v>
      </c>
      <c r="J336" s="79">
        <f>'DNSP On Med 2019ABR'!I304</f>
        <v>478</v>
      </c>
      <c r="K336" s="79">
        <f>'DNSP On Med 2019ABR'!J304</f>
        <v>203</v>
      </c>
      <c r="L336" s="80">
        <f>'DNSP On Med 2019ABR'!K304</f>
        <v>0.42468619246861927</v>
      </c>
    </row>
    <row r="337" spans="1:12" x14ac:dyDescent="0.25">
      <c r="A337" s="71">
        <v>3023</v>
      </c>
      <c r="B337" s="4" t="s">
        <v>4</v>
      </c>
      <c r="C337" s="4">
        <v>2006</v>
      </c>
      <c r="D337" s="4">
        <v>3</v>
      </c>
      <c r="E337" s="79">
        <f>'DNSP On Med 2019ABR'!D305</f>
        <v>6026.1797300000007</v>
      </c>
      <c r="F337" s="77">
        <f>'Opex Price Calcs'!P9</f>
        <v>1.0181607380073696</v>
      </c>
      <c r="G337" s="79">
        <f>'DNSP On Med 2019ABR'!F305</f>
        <v>196.464</v>
      </c>
      <c r="H337" s="79">
        <f>'DNSP On Med 2019ABR'!G305</f>
        <v>196.464</v>
      </c>
      <c r="I337" s="79">
        <f>'DNSP On Med 2019ABR'!H305</f>
        <v>36569</v>
      </c>
      <c r="J337" s="79">
        <f>'DNSP On Med 2019ABR'!I305</f>
        <v>491</v>
      </c>
      <c r="K337" s="79">
        <f>'DNSP On Med 2019ABR'!J305</f>
        <v>214</v>
      </c>
      <c r="L337" s="80">
        <f>'DNSP On Med 2019ABR'!K305</f>
        <v>0.43584521384928715</v>
      </c>
    </row>
    <row r="338" spans="1:12" x14ac:dyDescent="0.25">
      <c r="A338" s="71">
        <v>3023</v>
      </c>
      <c r="B338" s="4" t="s">
        <v>4</v>
      </c>
      <c r="C338" s="4">
        <v>2007</v>
      </c>
      <c r="D338" s="4">
        <v>3</v>
      </c>
      <c r="E338" s="79">
        <f>'DNSP On Med 2019ABR'!D306</f>
        <v>7375.8704400000006</v>
      </c>
      <c r="F338" s="77">
        <f>'Opex Price Calcs'!P10</f>
        <v>1.0531931014872313</v>
      </c>
      <c r="G338" s="79">
        <f>'DNSP On Med 2019ABR'!F306</f>
        <v>191.679</v>
      </c>
      <c r="H338" s="79">
        <f>'DNSP On Med 2019ABR'!G306</f>
        <v>196.464</v>
      </c>
      <c r="I338" s="79">
        <f>'DNSP On Med 2019ABR'!H306</f>
        <v>37108</v>
      </c>
      <c r="J338" s="79">
        <f>'DNSP On Med 2019ABR'!I306</f>
        <v>490</v>
      </c>
      <c r="K338" s="79">
        <f>'DNSP On Med 2019ABR'!J306</f>
        <v>217</v>
      </c>
      <c r="L338" s="80">
        <f>'DNSP On Med 2019ABR'!K306</f>
        <v>0.44285714285714284</v>
      </c>
    </row>
    <row r="339" spans="1:12" x14ac:dyDescent="0.25">
      <c r="A339" s="71">
        <v>3023</v>
      </c>
      <c r="B339" s="4" t="s">
        <v>4</v>
      </c>
      <c r="C339" s="4">
        <v>2008</v>
      </c>
      <c r="D339" s="4">
        <v>3</v>
      </c>
      <c r="E339" s="79">
        <f>'DNSP On Med 2019ABR'!D307</f>
        <v>7449.9271529999996</v>
      </c>
      <c r="F339" s="77">
        <f>'Opex Price Calcs'!P11</f>
        <v>1.078564603993923</v>
      </c>
      <c r="G339" s="79">
        <f>'DNSP On Med 2019ABR'!F307</f>
        <v>182.43899999999999</v>
      </c>
      <c r="H339" s="79">
        <f>'DNSP On Med 2019ABR'!G307</f>
        <v>196.464</v>
      </c>
      <c r="I339" s="79">
        <f>'DNSP On Med 2019ABR'!H307</f>
        <v>37473</v>
      </c>
      <c r="J339" s="79">
        <f>'DNSP On Med 2019ABR'!I307</f>
        <v>486</v>
      </c>
      <c r="K339" s="79">
        <f>'DNSP On Med 2019ABR'!J307</f>
        <v>221</v>
      </c>
      <c r="L339" s="80">
        <f>'DNSP On Med 2019ABR'!K307</f>
        <v>0.45473251028806583</v>
      </c>
    </row>
    <row r="340" spans="1:12" x14ac:dyDescent="0.25">
      <c r="A340" s="71">
        <v>3023</v>
      </c>
      <c r="B340" s="4" t="s">
        <v>4</v>
      </c>
      <c r="C340" s="4">
        <v>2009</v>
      </c>
      <c r="D340" s="4">
        <v>3</v>
      </c>
      <c r="E340" s="79">
        <f>'DNSP On Med 2019ABR'!D308</f>
        <v>7381.4177</v>
      </c>
      <c r="F340" s="77">
        <f>'Opex Price Calcs'!P12</f>
        <v>1.0915070880241431</v>
      </c>
      <c r="G340" s="79">
        <f>'DNSP On Med 2019ABR'!F308</f>
        <v>180.423</v>
      </c>
      <c r="H340" s="79">
        <f>'DNSP On Med 2019ABR'!G308</f>
        <v>196.464</v>
      </c>
      <c r="I340" s="79">
        <f>'DNSP On Med 2019ABR'!H308</f>
        <v>37223</v>
      </c>
      <c r="J340" s="79">
        <f>'DNSP On Med 2019ABR'!I308</f>
        <v>541</v>
      </c>
      <c r="K340" s="79">
        <f>'DNSP On Med 2019ABR'!J308</f>
        <v>275</v>
      </c>
      <c r="L340" s="80">
        <f>'DNSP On Med 2019ABR'!K308</f>
        <v>0.50831792975970425</v>
      </c>
    </row>
    <row r="341" spans="1:12" x14ac:dyDescent="0.25">
      <c r="A341" s="71">
        <v>3023</v>
      </c>
      <c r="B341" s="4" t="s">
        <v>4</v>
      </c>
      <c r="C341" s="4">
        <v>2010</v>
      </c>
      <c r="D341" s="4">
        <v>3</v>
      </c>
      <c r="E341" s="79">
        <f>'DNSP On Med 2019ABR'!D309</f>
        <v>7198.7223800000002</v>
      </c>
      <c r="F341" s="77">
        <f>'Opex Price Calcs'!P13</f>
        <v>1.1243125351578573</v>
      </c>
      <c r="G341" s="79">
        <f>'DNSP On Med 2019ABR'!F309</f>
        <v>189.6</v>
      </c>
      <c r="H341" s="79">
        <f>'DNSP On Med 2019ABR'!G309</f>
        <v>196.464</v>
      </c>
      <c r="I341" s="79">
        <f>'DNSP On Med 2019ABR'!H309</f>
        <v>37654</v>
      </c>
      <c r="J341" s="79">
        <f>'DNSP On Med 2019ABR'!I309</f>
        <v>508</v>
      </c>
      <c r="K341" s="79">
        <f>'DNSP On Med 2019ABR'!J309</f>
        <v>242</v>
      </c>
      <c r="L341" s="80">
        <f>'DNSP On Med 2019ABR'!K309</f>
        <v>0.4763779527559055</v>
      </c>
    </row>
    <row r="342" spans="1:12" x14ac:dyDescent="0.25">
      <c r="A342" s="71">
        <v>3023</v>
      </c>
      <c r="B342" s="4" t="s">
        <v>4</v>
      </c>
      <c r="C342" s="4">
        <v>2011</v>
      </c>
      <c r="D342" s="4">
        <v>3</v>
      </c>
      <c r="E342" s="79">
        <f>'DNSP On Med 2019ABR'!D310</f>
        <v>6598.5596100000002</v>
      </c>
      <c r="F342" s="77">
        <f>'Opex Price Calcs'!P14</f>
        <v>1.1430978626415853</v>
      </c>
      <c r="G342" s="79">
        <f>'DNSP On Med 2019ABR'!F310</f>
        <v>192.53800000000001</v>
      </c>
      <c r="H342" s="79">
        <f>'DNSP On Med 2019ABR'!G310</f>
        <v>196.464</v>
      </c>
      <c r="I342" s="79">
        <f>'DNSP On Med 2019ABR'!H310</f>
        <v>37967</v>
      </c>
      <c r="J342" s="79">
        <f>'DNSP On Med 2019ABR'!I310</f>
        <v>649</v>
      </c>
      <c r="K342" s="79">
        <f>'DNSP On Med 2019ABR'!J310</f>
        <v>260</v>
      </c>
      <c r="L342" s="80">
        <f>'DNSP On Med 2019ABR'!K310</f>
        <v>0.40061633281972264</v>
      </c>
    </row>
    <row r="343" spans="1:12" x14ac:dyDescent="0.25">
      <c r="A343" s="71">
        <v>3023</v>
      </c>
      <c r="B343" s="4" t="s">
        <v>4</v>
      </c>
      <c r="C343" s="4">
        <v>2012</v>
      </c>
      <c r="D343" s="4">
        <v>3</v>
      </c>
      <c r="E343" s="79">
        <f>'DNSP On Med 2019ABR'!D311</f>
        <v>7799.1961700000011</v>
      </c>
      <c r="F343" s="77">
        <f>'Opex Price Calcs'!P15</f>
        <v>1.1601447797801889</v>
      </c>
      <c r="G343" s="79">
        <f>'DNSP On Med 2019ABR'!F311</f>
        <v>192.04499999999999</v>
      </c>
      <c r="H343" s="79">
        <f>'DNSP On Med 2019ABR'!G311</f>
        <v>196.464</v>
      </c>
      <c r="I343" s="79">
        <f>'DNSP On Med 2019ABR'!H311</f>
        <v>38263</v>
      </c>
      <c r="J343" s="79">
        <f>'DNSP On Med 2019ABR'!I311</f>
        <v>512</v>
      </c>
      <c r="K343" s="79">
        <f>'DNSP On Med 2019ABR'!J311</f>
        <v>238</v>
      </c>
      <c r="L343" s="80">
        <f>'DNSP On Med 2019ABR'!K311</f>
        <v>0.46484375</v>
      </c>
    </row>
    <row r="344" spans="1:12" x14ac:dyDescent="0.25">
      <c r="A344" s="71">
        <v>3023</v>
      </c>
      <c r="B344" s="4" t="s">
        <v>4</v>
      </c>
      <c r="C344" s="4">
        <v>2013</v>
      </c>
      <c r="D344" s="4">
        <v>3</v>
      </c>
      <c r="E344" s="79">
        <f>'DNSP On Med 2019ABR'!D312</f>
        <v>8727.5399399999988</v>
      </c>
      <c r="F344" s="77">
        <f>'Opex Price Calcs'!P16</f>
        <v>1.1787456307534185</v>
      </c>
      <c r="G344" s="79">
        <f>'DNSP On Med 2019ABR'!F312</f>
        <v>197.59100000000001</v>
      </c>
      <c r="H344" s="79">
        <f>'DNSP On Med 2019ABR'!G312</f>
        <v>197.59100000000001</v>
      </c>
      <c r="I344" s="79">
        <f>'DNSP On Med 2019ABR'!H312</f>
        <v>38546</v>
      </c>
      <c r="J344" s="79">
        <f>'DNSP On Med 2019ABR'!I312</f>
        <v>496</v>
      </c>
      <c r="K344" s="79">
        <f>'DNSP On Med 2019ABR'!J312</f>
        <v>227</v>
      </c>
      <c r="L344" s="80">
        <f>'DNSP On Med 2019ABR'!K312</f>
        <v>0.45766129032258063</v>
      </c>
    </row>
    <row r="345" spans="1:12" x14ac:dyDescent="0.25">
      <c r="A345" s="71">
        <v>3023</v>
      </c>
      <c r="B345" s="4" t="s">
        <v>4</v>
      </c>
      <c r="C345" s="4">
        <v>2014</v>
      </c>
      <c r="D345" s="4">
        <v>3</v>
      </c>
      <c r="E345" s="79">
        <f>'DNSP On Med 2019ABR'!D313</f>
        <v>8559.9989999999998</v>
      </c>
      <c r="F345" s="77">
        <f>'Opex Price Calcs'!P17</f>
        <v>1.2033004656242552</v>
      </c>
      <c r="G345" s="79">
        <f>'DNSP On Med 2019ABR'!F313</f>
        <v>169.31</v>
      </c>
      <c r="H345" s="79">
        <f>'DNSP On Med 2019ABR'!G313</f>
        <v>197.59100000000001</v>
      </c>
      <c r="I345" s="79">
        <f>'DNSP On Med 2019ABR'!H313</f>
        <v>38790</v>
      </c>
      <c r="J345" s="79">
        <f>'DNSP On Med 2019ABR'!I313</f>
        <v>500</v>
      </c>
      <c r="K345" s="79">
        <f>'DNSP On Med 2019ABR'!J313</f>
        <v>233</v>
      </c>
      <c r="L345" s="80">
        <f>'DNSP On Med 2019ABR'!K313</f>
        <v>0.46600000000000003</v>
      </c>
    </row>
    <row r="346" spans="1:12" x14ac:dyDescent="0.25">
      <c r="A346" s="71">
        <v>3023</v>
      </c>
      <c r="B346" s="4" t="s">
        <v>4</v>
      </c>
      <c r="C346" s="4">
        <v>2015</v>
      </c>
      <c r="D346" s="4">
        <v>3</v>
      </c>
      <c r="E346" s="79">
        <f>'DNSP On Med 2019ABR'!D314</f>
        <v>8836.8809999999994</v>
      </c>
      <c r="F346" s="77">
        <f>'Opex Price Calcs'!P18</f>
        <v>1.2317327248241474</v>
      </c>
      <c r="G346" s="79">
        <f>'DNSP On Med 2019ABR'!F314</f>
        <v>175.113</v>
      </c>
      <c r="H346" s="79">
        <f>'DNSP On Med 2019ABR'!G314</f>
        <v>197.59100000000001</v>
      </c>
      <c r="I346" s="79">
        <f>'DNSP On Med 2019ABR'!H314</f>
        <v>39128</v>
      </c>
      <c r="J346" s="79">
        <f>'DNSP On Med 2019ABR'!I314</f>
        <v>498</v>
      </c>
      <c r="K346" s="79">
        <f>'DNSP On Med 2019ABR'!J314</f>
        <v>232</v>
      </c>
      <c r="L346" s="80">
        <f>'DNSP On Med 2019ABR'!K314</f>
        <v>0.46586345381526106</v>
      </c>
    </row>
    <row r="347" spans="1:12" x14ac:dyDescent="0.25">
      <c r="A347" s="71">
        <v>3023</v>
      </c>
      <c r="B347" s="4" t="s">
        <v>4</v>
      </c>
      <c r="C347" s="4">
        <v>2016</v>
      </c>
      <c r="D347" s="4">
        <v>3</v>
      </c>
      <c r="E347" s="79">
        <f>'DNSP On Med 2019ABR'!D315</f>
        <v>9685.2382899999993</v>
      </c>
      <c r="F347" s="77">
        <f>'Opex Price Calcs'!P19</f>
        <v>1.2460953688434946</v>
      </c>
      <c r="G347" s="79">
        <f>'DNSP On Med 2019ABR'!F315</f>
        <v>187.33099999999999</v>
      </c>
      <c r="H347" s="79">
        <f>'DNSP On Med 2019ABR'!G315</f>
        <v>197.59100000000001</v>
      </c>
      <c r="I347" s="79">
        <f>'DNSP On Med 2019ABR'!H315</f>
        <v>39406</v>
      </c>
      <c r="J347" s="79">
        <f>'DNSP On Med 2019ABR'!I315</f>
        <v>503</v>
      </c>
      <c r="K347" s="79">
        <f>'DNSP On Med 2019ABR'!J315</f>
        <v>233</v>
      </c>
      <c r="L347" s="80">
        <f>'DNSP On Med 2019ABR'!K315</f>
        <v>0.46322067594433397</v>
      </c>
    </row>
    <row r="348" spans="1:12" x14ac:dyDescent="0.25">
      <c r="A348" s="71">
        <v>3023</v>
      </c>
      <c r="B348" s="4" t="s">
        <v>4</v>
      </c>
      <c r="C348" s="4">
        <v>2017</v>
      </c>
      <c r="D348" s="4">
        <v>3</v>
      </c>
      <c r="E348" s="79">
        <f>'DNSP On Med 2019ABR'!D316</f>
        <v>9372.9033099999997</v>
      </c>
      <c r="F348" s="77">
        <f>'Opex Price Calcs'!P20</f>
        <v>1.2681003312092725</v>
      </c>
      <c r="G348" s="79">
        <f>'DNSP On Med 2019ABR'!F316</f>
        <v>172.881</v>
      </c>
      <c r="H348" s="79">
        <f>'DNSP On Med 2019ABR'!G316</f>
        <v>197.59100000000001</v>
      </c>
      <c r="I348" s="79">
        <f>'DNSP On Med 2019ABR'!H316</f>
        <v>39623</v>
      </c>
      <c r="J348" s="79">
        <f>'DNSP On Med 2019ABR'!I316</f>
        <v>507</v>
      </c>
      <c r="K348" s="79">
        <f>'DNSP On Med 2019ABR'!J316</f>
        <v>238</v>
      </c>
      <c r="L348" s="80">
        <f>'DNSP On Med 2019ABR'!K316</f>
        <v>0.46942800788954636</v>
      </c>
    </row>
    <row r="349" spans="1:12" x14ac:dyDescent="0.25">
      <c r="A349" s="71">
        <v>3023</v>
      </c>
      <c r="B349" s="4" t="s">
        <v>4</v>
      </c>
      <c r="C349" s="4">
        <v>2018</v>
      </c>
      <c r="D349" s="4">
        <v>3</v>
      </c>
      <c r="E349" s="79">
        <f>'DNSP On Med 2019ABR'!D317</f>
        <v>9964.5648800000017</v>
      </c>
      <c r="F349" s="77">
        <f>'Opex Price Calcs'!P21</f>
        <v>1.2997613887589472</v>
      </c>
      <c r="G349" s="79">
        <f>'DNSP On Med 2019ABR'!F317</f>
        <v>186.91200000000001</v>
      </c>
      <c r="H349" s="79">
        <f>'DNSP On Med 2019ABR'!G317</f>
        <v>197.59100000000001</v>
      </c>
      <c r="I349" s="79">
        <f>'DNSP On Med 2019ABR'!H317</f>
        <v>39905</v>
      </c>
      <c r="J349" s="79">
        <f>'DNSP On Med 2019ABR'!I317</f>
        <v>510</v>
      </c>
      <c r="K349" s="79">
        <f>'DNSP On Med 2019ABR'!J317</f>
        <v>240</v>
      </c>
      <c r="L349" s="80">
        <f>'DNSP On Med 2019ABR'!K317</f>
        <v>0.47058823529411764</v>
      </c>
    </row>
    <row r="350" spans="1:12" x14ac:dyDescent="0.25">
      <c r="A350" s="71">
        <v>3023</v>
      </c>
      <c r="B350" s="4" t="s">
        <v>4</v>
      </c>
      <c r="C350" s="4">
        <v>2019</v>
      </c>
      <c r="D350" s="4">
        <v>3</v>
      </c>
      <c r="E350" s="79">
        <f>'DNSP On Med 2019ABR'!D318</f>
        <v>10071.91524</v>
      </c>
      <c r="F350" s="77">
        <f>'Opex Price Calcs'!P22</f>
        <v>1.3315179820324823</v>
      </c>
      <c r="G350" s="79">
        <f>'DNSP On Med 2019ABR'!F318</f>
        <v>183.51400000000001</v>
      </c>
      <c r="H350" s="79">
        <f>'DNSP On Med 2019ABR'!G318</f>
        <v>197.59100000000001</v>
      </c>
      <c r="I350" s="79">
        <f>'DNSP On Med 2019ABR'!H318</f>
        <v>40125</v>
      </c>
      <c r="J350" s="79">
        <f>'DNSP On Med 2019ABR'!I318</f>
        <v>515</v>
      </c>
      <c r="K350" s="79">
        <f>'DNSP On Med 2019ABR'!J318</f>
        <v>245</v>
      </c>
      <c r="L350" s="80">
        <f>'DNSP On Med 2019ABR'!K318</f>
        <v>0.47572815533980584</v>
      </c>
    </row>
    <row r="351" spans="1:12" x14ac:dyDescent="0.25">
      <c r="A351" s="71">
        <v>3023</v>
      </c>
      <c r="B351" s="4" t="s">
        <v>4</v>
      </c>
      <c r="C351" s="4">
        <v>2020</v>
      </c>
      <c r="D351" s="4">
        <v>3</v>
      </c>
      <c r="E351" s="72">
        <v>11056.98573</v>
      </c>
      <c r="F351" s="77">
        <f>'Opex Price Calcs'!P23</f>
        <v>1.4058700369485218</v>
      </c>
      <c r="G351" s="81">
        <f>'OEB-Yearbook'!E352</f>
        <v>196.60499999999999</v>
      </c>
      <c r="H351" s="75">
        <f>MAX(G351,H350)</f>
        <v>197.59100000000001</v>
      </c>
      <c r="I351" s="81">
        <f>'OEB-Yearbook'!F352</f>
        <v>40662</v>
      </c>
      <c r="J351" s="81">
        <f>'OEB-Yearbook'!G352</f>
        <v>534</v>
      </c>
      <c r="K351" s="81">
        <f>'OEB-Yearbook'!H352</f>
        <v>259</v>
      </c>
      <c r="L351" s="76">
        <f>K351/J351</f>
        <v>0.48501872659176032</v>
      </c>
    </row>
    <row r="352" spans="1:12" x14ac:dyDescent="0.25">
      <c r="A352" s="71">
        <v>3023</v>
      </c>
      <c r="B352" s="4" t="s">
        <v>4</v>
      </c>
      <c r="C352" s="4">
        <v>2021</v>
      </c>
      <c r="D352" s="4">
        <v>3</v>
      </c>
      <c r="E352" s="72">
        <v>10965.03016</v>
      </c>
      <c r="F352" s="77">
        <f>'Opex Price Calcs'!P24</f>
        <v>1.4584022182954006</v>
      </c>
      <c r="G352" s="89">
        <v>195.09800000000001</v>
      </c>
      <c r="H352" s="75">
        <f>MAX(G352,H351)</f>
        <v>197.59100000000001</v>
      </c>
      <c r="I352" s="81">
        <f>'OEB-Yearbook'!F353</f>
        <v>41065</v>
      </c>
      <c r="J352" s="89">
        <f>Lines!I8</f>
        <v>573</v>
      </c>
      <c r="K352" s="89">
        <f>Lines!J8</f>
        <v>273</v>
      </c>
      <c r="L352" s="76">
        <f>K352/J352</f>
        <v>0.47643979057591623</v>
      </c>
    </row>
    <row r="353" spans="1:13" x14ac:dyDescent="0.25">
      <c r="A353" s="71">
        <v>3024</v>
      </c>
      <c r="B353" s="4" t="s">
        <v>119</v>
      </c>
      <c r="C353" s="4">
        <v>2005</v>
      </c>
      <c r="D353" s="4">
        <v>3</v>
      </c>
      <c r="E353" s="79">
        <f>'DNSP On Med 2019ABR'!D319</f>
        <v>8698.0769999999993</v>
      </c>
      <c r="F353" s="77">
        <f>'Opex Price Calcs'!P8</f>
        <v>1</v>
      </c>
      <c r="G353" s="79">
        <f>'DNSP On Med 2019ABR'!F319</f>
        <v>211.24</v>
      </c>
      <c r="H353" s="79">
        <f>'DNSP On Med 2019ABR'!G319</f>
        <v>211.24</v>
      </c>
      <c r="I353" s="79">
        <f>'DNSP On Med 2019ABR'!H319</f>
        <v>35208</v>
      </c>
      <c r="J353" s="79">
        <f>'DNSP On Med 2019ABR'!I319</f>
        <v>785</v>
      </c>
      <c r="K353" s="79">
        <f>'DNSP On Med 2019ABR'!J319</f>
        <v>180</v>
      </c>
      <c r="L353" s="80">
        <f>'DNSP On Med 2019ABR'!K319</f>
        <v>0.22929936305732485</v>
      </c>
    </row>
    <row r="354" spans="1:13" x14ac:dyDescent="0.25">
      <c r="A354" s="71">
        <v>3024</v>
      </c>
      <c r="B354" s="4" t="s">
        <v>119</v>
      </c>
      <c r="C354" s="4">
        <v>2006</v>
      </c>
      <c r="D354" s="4">
        <v>3</v>
      </c>
      <c r="E354" s="79">
        <f>'DNSP On Med 2019ABR'!D320</f>
        <v>9274.7750599999999</v>
      </c>
      <c r="F354" s="77">
        <f>'Opex Price Calcs'!P9</f>
        <v>1.0181607380073696</v>
      </c>
      <c r="G354" s="79">
        <f>'DNSP On Med 2019ABR'!F320</f>
        <v>219.364</v>
      </c>
      <c r="H354" s="79">
        <f>'DNSP On Med 2019ABR'!G320</f>
        <v>219.364</v>
      </c>
      <c r="I354" s="79">
        <f>'DNSP On Med 2019ABR'!H320</f>
        <v>35510</v>
      </c>
      <c r="J354" s="79">
        <f>'DNSP On Med 2019ABR'!I320</f>
        <v>746</v>
      </c>
      <c r="K354" s="79">
        <f>'DNSP On Med 2019ABR'!J320</f>
        <v>163</v>
      </c>
      <c r="L354" s="80">
        <f>'DNSP On Med 2019ABR'!K320</f>
        <v>0.21849865951742628</v>
      </c>
    </row>
    <row r="355" spans="1:13" x14ac:dyDescent="0.25">
      <c r="A355" s="71">
        <v>3024</v>
      </c>
      <c r="B355" s="4" t="s">
        <v>119</v>
      </c>
      <c r="C355" s="4">
        <v>2007</v>
      </c>
      <c r="D355" s="4">
        <v>3</v>
      </c>
      <c r="E355" s="79">
        <f>'DNSP On Med 2019ABR'!D321</f>
        <v>8868.7673799999993</v>
      </c>
      <c r="F355" s="77">
        <f>'Opex Price Calcs'!P10</f>
        <v>1.0531931014872313</v>
      </c>
      <c r="G355" s="79">
        <f>'DNSP On Med 2019ABR'!F321</f>
        <v>208.36600000000001</v>
      </c>
      <c r="H355" s="79">
        <f>'DNSP On Med 2019ABR'!G321</f>
        <v>219.364</v>
      </c>
      <c r="I355" s="79">
        <f>'DNSP On Med 2019ABR'!H321</f>
        <v>35906</v>
      </c>
      <c r="J355" s="79">
        <f>'DNSP On Med 2019ABR'!I321</f>
        <v>746</v>
      </c>
      <c r="K355" s="79">
        <f>'DNSP On Med 2019ABR'!J321</f>
        <v>169</v>
      </c>
      <c r="L355" s="80">
        <f>'DNSP On Med 2019ABR'!K321</f>
        <v>0.22654155495978553</v>
      </c>
    </row>
    <row r="356" spans="1:13" x14ac:dyDescent="0.25">
      <c r="A356" s="71">
        <v>3024</v>
      </c>
      <c r="B356" s="4" t="s">
        <v>119</v>
      </c>
      <c r="C356" s="4">
        <v>2008</v>
      </c>
      <c r="D356" s="4">
        <v>3</v>
      </c>
      <c r="E356" s="79">
        <f>'DNSP On Med 2019ABR'!D322</f>
        <v>9004.0126099999998</v>
      </c>
      <c r="F356" s="77">
        <f>'Opex Price Calcs'!P11</f>
        <v>1.078564603993923</v>
      </c>
      <c r="G356" s="79">
        <f>'DNSP On Med 2019ABR'!F322</f>
        <v>191.64</v>
      </c>
      <c r="H356" s="79">
        <f>'DNSP On Med 2019ABR'!G322</f>
        <v>219.364</v>
      </c>
      <c r="I356" s="79">
        <f>'DNSP On Med 2019ABR'!H322</f>
        <v>36218</v>
      </c>
      <c r="J356" s="79">
        <f>'DNSP On Med 2019ABR'!I322</f>
        <v>747</v>
      </c>
      <c r="K356" s="79">
        <f>'DNSP On Med 2019ABR'!J322</f>
        <v>173</v>
      </c>
      <c r="L356" s="80">
        <f>'DNSP On Med 2019ABR'!K322</f>
        <v>0.23159303882195448</v>
      </c>
    </row>
    <row r="357" spans="1:13" x14ac:dyDescent="0.25">
      <c r="A357" s="71">
        <v>3024</v>
      </c>
      <c r="B357" s="4" t="s">
        <v>119</v>
      </c>
      <c r="C357" s="4">
        <v>2009</v>
      </c>
      <c r="D357" s="4">
        <v>3</v>
      </c>
      <c r="E357" s="79">
        <f>'DNSP On Med 2019ABR'!D323</f>
        <v>9864.0449800000006</v>
      </c>
      <c r="F357" s="77">
        <f>'Opex Price Calcs'!P12</f>
        <v>1.0915070880241431</v>
      </c>
      <c r="G357" s="79">
        <f>'DNSP On Med 2019ABR'!F323</f>
        <v>168.89400000000001</v>
      </c>
      <c r="H357" s="79">
        <f>'DNSP On Med 2019ABR'!G323</f>
        <v>219.364</v>
      </c>
      <c r="I357" s="79">
        <f>'DNSP On Med 2019ABR'!H323</f>
        <v>35323</v>
      </c>
      <c r="J357" s="79">
        <f>'DNSP On Med 2019ABR'!I323</f>
        <v>751</v>
      </c>
      <c r="K357" s="79">
        <f>'DNSP On Med 2019ABR'!J323</f>
        <v>177</v>
      </c>
      <c r="L357" s="80">
        <f>'DNSP On Med 2019ABR'!K323</f>
        <v>0.23568575233022637</v>
      </c>
    </row>
    <row r="358" spans="1:13" x14ac:dyDescent="0.25">
      <c r="A358" s="71">
        <v>3024</v>
      </c>
      <c r="B358" s="4" t="s">
        <v>119</v>
      </c>
      <c r="C358" s="4">
        <v>2010</v>
      </c>
      <c r="D358" s="4">
        <v>3</v>
      </c>
      <c r="E358" s="79">
        <f>'DNSP On Med 2019ABR'!D324</f>
        <v>9775.8886000000002</v>
      </c>
      <c r="F358" s="77">
        <f>'Opex Price Calcs'!P13</f>
        <v>1.1243125351578573</v>
      </c>
      <c r="G358" s="79">
        <f>'DNSP On Med 2019ABR'!F324</f>
        <v>188.56200000000001</v>
      </c>
      <c r="H358" s="79">
        <f>'DNSP On Med 2019ABR'!G324</f>
        <v>219.364</v>
      </c>
      <c r="I358" s="79">
        <f>'DNSP On Med 2019ABR'!H324</f>
        <v>35688</v>
      </c>
      <c r="J358" s="79">
        <f>'DNSP On Med 2019ABR'!I324</f>
        <v>752</v>
      </c>
      <c r="K358" s="79">
        <f>'DNSP On Med 2019ABR'!J324</f>
        <v>178</v>
      </c>
      <c r="L358" s="80">
        <f>'DNSP On Med 2019ABR'!K324</f>
        <v>0.23670212765957446</v>
      </c>
    </row>
    <row r="359" spans="1:13" x14ac:dyDescent="0.25">
      <c r="A359" s="71">
        <v>3024</v>
      </c>
      <c r="B359" s="4" t="s">
        <v>119</v>
      </c>
      <c r="C359" s="4">
        <v>2011</v>
      </c>
      <c r="D359" s="4">
        <v>3</v>
      </c>
      <c r="E359" s="79">
        <f>'DNSP On Med 2019ABR'!D325</f>
        <v>10893.95379</v>
      </c>
      <c r="F359" s="77">
        <f>'Opex Price Calcs'!P14</f>
        <v>1.1430978626415853</v>
      </c>
      <c r="G359" s="79">
        <f>'DNSP On Med 2019ABR'!F325</f>
        <v>187.65799999999999</v>
      </c>
      <c r="H359" s="79">
        <f>'DNSP On Med 2019ABR'!G325</f>
        <v>219.364</v>
      </c>
      <c r="I359" s="79">
        <f>'DNSP On Med 2019ABR'!H325</f>
        <v>35772</v>
      </c>
      <c r="J359" s="79">
        <f>'DNSP On Med 2019ABR'!I325</f>
        <v>777</v>
      </c>
      <c r="K359" s="79">
        <f>'DNSP On Med 2019ABR'!J325</f>
        <v>195.99999999999997</v>
      </c>
      <c r="L359" s="80">
        <f>'DNSP On Med 2019ABR'!K325</f>
        <v>0.25225225225225223</v>
      </c>
    </row>
    <row r="360" spans="1:13" x14ac:dyDescent="0.25">
      <c r="A360" s="71">
        <v>3024</v>
      </c>
      <c r="B360" s="4" t="s">
        <v>119</v>
      </c>
      <c r="C360" s="4">
        <v>2012</v>
      </c>
      <c r="D360" s="4">
        <v>3</v>
      </c>
      <c r="E360" s="79">
        <f>'DNSP On Med 2019ABR'!D326</f>
        <v>10898.384141100001</v>
      </c>
      <c r="F360" s="77">
        <f>'Opex Price Calcs'!P15</f>
        <v>1.1601447797801889</v>
      </c>
      <c r="G360" s="79">
        <f>'DNSP On Med 2019ABR'!F326</f>
        <v>182.50899999999999</v>
      </c>
      <c r="H360" s="79">
        <f>'DNSP On Med 2019ABR'!G326</f>
        <v>219.364</v>
      </c>
      <c r="I360" s="79">
        <f>'DNSP On Med 2019ABR'!H326</f>
        <v>35820</v>
      </c>
      <c r="J360" s="79">
        <f>'DNSP On Med 2019ABR'!I326</f>
        <v>797</v>
      </c>
      <c r="K360" s="79">
        <f>'DNSP On Med 2019ABR'!J326</f>
        <v>211.99999999999997</v>
      </c>
      <c r="L360" s="80">
        <f>'DNSP On Med 2019ABR'!K326</f>
        <v>0.26599749058971139</v>
      </c>
    </row>
    <row r="361" spans="1:13" x14ac:dyDescent="0.25">
      <c r="A361" s="71">
        <v>3024</v>
      </c>
      <c r="B361" s="4" t="s">
        <v>119</v>
      </c>
      <c r="C361" s="4">
        <v>2013</v>
      </c>
      <c r="D361" s="4">
        <v>3</v>
      </c>
      <c r="E361" s="79">
        <f>'DNSP On Med 2019ABR'!D327</f>
        <v>11982.29343</v>
      </c>
      <c r="F361" s="77">
        <f>'Opex Price Calcs'!P16</f>
        <v>1.1787456307534185</v>
      </c>
      <c r="G361" s="79">
        <f>'DNSP On Med 2019ABR'!F327</f>
        <v>176.33099999999999</v>
      </c>
      <c r="H361" s="79">
        <f>'DNSP On Med 2019ABR'!G327</f>
        <v>219.364</v>
      </c>
      <c r="I361" s="79">
        <f>'DNSP On Med 2019ABR'!H327</f>
        <v>35982</v>
      </c>
      <c r="J361" s="79">
        <f>'DNSP On Med 2019ABR'!I327</f>
        <v>801</v>
      </c>
      <c r="K361" s="79">
        <f>'DNSP On Med 2019ABR'!J327</f>
        <v>215</v>
      </c>
      <c r="L361" s="80">
        <f>'DNSP On Med 2019ABR'!K327</f>
        <v>0.26841448189762795</v>
      </c>
    </row>
    <row r="362" spans="1:13" x14ac:dyDescent="0.25">
      <c r="A362" s="71">
        <v>3024</v>
      </c>
      <c r="B362" s="4" t="s">
        <v>119</v>
      </c>
      <c r="C362" s="4">
        <v>2014</v>
      </c>
      <c r="D362" s="4">
        <v>3</v>
      </c>
      <c r="E362" s="79">
        <f>'DNSP On Med 2019ABR'!D328</f>
        <v>11467.313</v>
      </c>
      <c r="F362" s="77">
        <f>'Opex Price Calcs'!P17</f>
        <v>1.2033004656242552</v>
      </c>
      <c r="G362" s="79">
        <f>'DNSP On Med 2019ABR'!F328</f>
        <v>169.643</v>
      </c>
      <c r="H362" s="79">
        <f>'DNSP On Med 2019ABR'!G328</f>
        <v>219.364</v>
      </c>
      <c r="I362" s="79">
        <f>'DNSP On Med 2019ABR'!H328</f>
        <v>36115</v>
      </c>
      <c r="J362" s="79">
        <f>'DNSP On Med 2019ABR'!I328</f>
        <v>788</v>
      </c>
      <c r="K362" s="79">
        <f>'DNSP On Med 2019ABR'!J328</f>
        <v>213.99999999999997</v>
      </c>
      <c r="L362" s="80">
        <f>'DNSP On Med 2019ABR'!K328</f>
        <v>0.27157360406091369</v>
      </c>
    </row>
    <row r="363" spans="1:13" x14ac:dyDescent="0.25">
      <c r="A363" s="71">
        <v>3024</v>
      </c>
      <c r="B363" s="4" t="s">
        <v>119</v>
      </c>
      <c r="C363" s="4">
        <v>2015</v>
      </c>
      <c r="D363" s="4">
        <v>3</v>
      </c>
      <c r="E363" s="79">
        <f>'DNSP On Med 2019ABR'!D329</f>
        <v>13155.344660000001</v>
      </c>
      <c r="F363" s="77">
        <f>'Opex Price Calcs'!P18</f>
        <v>1.2317327248241474</v>
      </c>
      <c r="G363" s="79">
        <f>'DNSP On Med 2019ABR'!F329</f>
        <v>149.53200000000001</v>
      </c>
      <c r="H363" s="79">
        <f>'DNSP On Med 2019ABR'!G329</f>
        <v>219.364</v>
      </c>
      <c r="I363" s="79">
        <f>'DNSP On Med 2019ABR'!H329</f>
        <v>36208</v>
      </c>
      <c r="J363" s="79">
        <f>'DNSP On Med 2019ABR'!I329</f>
        <v>783</v>
      </c>
      <c r="K363" s="79">
        <f>'DNSP On Med 2019ABR'!J329</f>
        <v>210.99999999999997</v>
      </c>
      <c r="L363" s="80">
        <f>'DNSP On Med 2019ABR'!K329</f>
        <v>0.26947637292464877</v>
      </c>
    </row>
    <row r="364" spans="1:13" x14ac:dyDescent="0.25">
      <c r="A364" s="71">
        <v>3024</v>
      </c>
      <c r="B364" s="4" t="s">
        <v>119</v>
      </c>
      <c r="C364" s="4">
        <v>2016</v>
      </c>
      <c r="D364" s="4">
        <v>3</v>
      </c>
      <c r="E364" s="79">
        <f>'DNSP On Med 2019ABR'!D330</f>
        <v>13631.005370000001</v>
      </c>
      <c r="F364" s="77">
        <f>'Opex Price Calcs'!P19</f>
        <v>1.2460953688434946</v>
      </c>
      <c r="G364" s="79">
        <f>'DNSP On Med 2019ABR'!F330</f>
        <v>164.28399999999999</v>
      </c>
      <c r="H364" s="79">
        <f>'DNSP On Med 2019ABR'!G330</f>
        <v>219.364</v>
      </c>
      <c r="I364" s="79">
        <f>'DNSP On Med 2019ABR'!H330</f>
        <v>36355</v>
      </c>
      <c r="J364" s="79">
        <f>'DNSP On Med 2019ABR'!I330</f>
        <v>773</v>
      </c>
      <c r="K364" s="79">
        <f>'DNSP On Med 2019ABR'!J330</f>
        <v>204.99999999999997</v>
      </c>
      <c r="L364" s="80">
        <f>'DNSP On Med 2019ABR'!K330</f>
        <v>0.2652005174644243</v>
      </c>
    </row>
    <row r="365" spans="1:13" x14ac:dyDescent="0.25">
      <c r="A365" s="71">
        <v>3024</v>
      </c>
      <c r="B365" s="4" t="s">
        <v>119</v>
      </c>
      <c r="C365" s="4">
        <v>2017</v>
      </c>
      <c r="D365" s="4">
        <v>3</v>
      </c>
      <c r="E365" s="79">
        <f>'DNSP On Med 2019ABR'!D331</f>
        <v>13327.256450000001</v>
      </c>
      <c r="F365" s="77">
        <f>'Opex Price Calcs'!P20</f>
        <v>1.2681003312092725</v>
      </c>
      <c r="G365" s="79">
        <f>'DNSP On Med 2019ABR'!F331</f>
        <v>154.393</v>
      </c>
      <c r="H365" s="79">
        <f>'DNSP On Med 2019ABR'!G331</f>
        <v>219.364</v>
      </c>
      <c r="I365" s="79">
        <f>'DNSP On Med 2019ABR'!H331</f>
        <v>36585</v>
      </c>
      <c r="J365" s="79">
        <f>'DNSP On Med 2019ABR'!I331</f>
        <v>775</v>
      </c>
      <c r="K365" s="79">
        <f>'DNSP On Med 2019ABR'!J331</f>
        <v>208.99999999999997</v>
      </c>
      <c r="L365" s="80">
        <f>'DNSP On Med 2019ABR'!K331</f>
        <v>0.26967741935483869</v>
      </c>
    </row>
    <row r="366" spans="1:13" x14ac:dyDescent="0.25">
      <c r="A366" s="71">
        <v>3024</v>
      </c>
      <c r="B366" s="4" t="s">
        <v>119</v>
      </c>
      <c r="C366" s="4">
        <v>2018</v>
      </c>
      <c r="D366" s="4">
        <v>3</v>
      </c>
      <c r="E366" s="79">
        <f>'DNSP On Med 2019ABR'!D332</f>
        <v>13754.073609999999</v>
      </c>
      <c r="F366" s="77">
        <f>'Opex Price Calcs'!P21</f>
        <v>1.2997613887589472</v>
      </c>
      <c r="G366" s="79">
        <f>'DNSP On Med 2019ABR'!F332</f>
        <v>161.52500000000001</v>
      </c>
      <c r="H366" s="79">
        <f>'DNSP On Med 2019ABR'!G332</f>
        <v>219.364</v>
      </c>
      <c r="I366" s="79">
        <f>'DNSP On Med 2019ABR'!H332</f>
        <v>36691</v>
      </c>
      <c r="J366" s="79">
        <f>'DNSP On Med 2019ABR'!I332</f>
        <v>783</v>
      </c>
      <c r="K366" s="79">
        <f>'DNSP On Med 2019ABR'!J332</f>
        <v>221</v>
      </c>
      <c r="L366" s="80">
        <f>'DNSP On Med 2019ABR'!K332</f>
        <v>0.28224776500638571</v>
      </c>
    </row>
    <row r="367" spans="1:13" x14ac:dyDescent="0.25">
      <c r="A367" s="71">
        <v>3024</v>
      </c>
      <c r="B367" s="4" t="s">
        <v>119</v>
      </c>
      <c r="C367" s="4">
        <v>2019</v>
      </c>
      <c r="D367" s="4">
        <v>3</v>
      </c>
      <c r="E367" s="79">
        <f>'DNSP On Med 2019ABR'!D333</f>
        <v>13313.535220000002</v>
      </c>
      <c r="F367" s="77">
        <f>'Opex Price Calcs'!P22</f>
        <v>1.3315179820324823</v>
      </c>
      <c r="G367" s="79">
        <f>'DNSP On Med 2019ABR'!F333</f>
        <v>151.86799999999999</v>
      </c>
      <c r="H367" s="79">
        <f>'DNSP On Med 2019ABR'!G333</f>
        <v>219.364</v>
      </c>
      <c r="I367" s="79">
        <f>'DNSP On Med 2019ABR'!H333</f>
        <v>36743</v>
      </c>
      <c r="J367" s="79">
        <f>'DNSP On Med 2019ABR'!I333</f>
        <v>773</v>
      </c>
      <c r="K367" s="79">
        <f>'DNSP On Med 2019ABR'!J333</f>
        <v>210</v>
      </c>
      <c r="L367" s="80">
        <f>'DNSP On Med 2019ABR'!K333</f>
        <v>0.27166882276843468</v>
      </c>
    </row>
    <row r="368" spans="1:13" x14ac:dyDescent="0.25">
      <c r="A368" s="71">
        <v>3024</v>
      </c>
      <c r="B368" s="4" t="s">
        <v>119</v>
      </c>
      <c r="C368" s="4">
        <v>2020</v>
      </c>
      <c r="D368" s="4">
        <v>3</v>
      </c>
      <c r="E368" s="72">
        <v>12871.96473</v>
      </c>
      <c r="F368" s="77">
        <f>'Opex Price Calcs'!P23</f>
        <v>1.4058700369485218</v>
      </c>
      <c r="G368" s="81">
        <f>'OEB-Yearbook'!E369</f>
        <v>155.79400000000001</v>
      </c>
      <c r="H368" s="75">
        <f>MAX(G368,H367)</f>
        <v>219.364</v>
      </c>
      <c r="I368" s="81">
        <f>'OEB-Yearbook'!F369</f>
        <v>36916</v>
      </c>
      <c r="J368" s="94">
        <f>AVERAGE(J367,J369)</f>
        <v>773.5</v>
      </c>
      <c r="K368" s="81">
        <f>'OEB-Yearbook'!H369</f>
        <v>271</v>
      </c>
      <c r="L368" s="76">
        <f>K368/J368</f>
        <v>0.35035552682611504</v>
      </c>
      <c r="M368" s="92"/>
    </row>
    <row r="369" spans="1:12" x14ac:dyDescent="0.25">
      <c r="A369" s="71">
        <v>3024</v>
      </c>
      <c r="B369" s="4" t="s">
        <v>119</v>
      </c>
      <c r="C369" s="4">
        <v>2021</v>
      </c>
      <c r="D369" s="4">
        <v>3</v>
      </c>
      <c r="E369" s="72">
        <v>12851.06954</v>
      </c>
      <c r="F369" s="77">
        <f>'Opex Price Calcs'!P24</f>
        <v>1.4584022182954006</v>
      </c>
      <c r="G369" s="89">
        <v>157.50299999999999</v>
      </c>
      <c r="H369" s="75">
        <f>MAX(G369,H368)</f>
        <v>219.364</v>
      </c>
      <c r="I369" s="81">
        <f>'OEB-Yearbook'!F370</f>
        <v>37016</v>
      </c>
      <c r="J369" s="89">
        <f>Lines!I6</f>
        <v>774</v>
      </c>
      <c r="K369" s="89">
        <f>Lines!J6</f>
        <v>213</v>
      </c>
      <c r="L369" s="76">
        <f>K369/J369</f>
        <v>0.27519379844961239</v>
      </c>
    </row>
    <row r="370" spans="1:12" x14ac:dyDescent="0.25">
      <c r="A370" s="71">
        <v>3025</v>
      </c>
      <c r="B370" s="4" t="s">
        <v>27</v>
      </c>
      <c r="C370" s="4">
        <v>2005</v>
      </c>
      <c r="D370" s="4">
        <v>3</v>
      </c>
      <c r="E370" s="79">
        <f>'DNSP On Med 2019ABR'!D334</f>
        <v>5271.8235800000002</v>
      </c>
      <c r="F370" s="77">
        <f>'Opex Price Calcs'!P8</f>
        <v>1</v>
      </c>
      <c r="G370" s="79">
        <f>'DNSP On Med 2019ABR'!F334</f>
        <v>154.667</v>
      </c>
      <c r="H370" s="79">
        <f>'DNSP On Med 2019ABR'!G334</f>
        <v>154.667</v>
      </c>
      <c r="I370" s="79">
        <f>'DNSP On Med 2019ABR'!H334</f>
        <v>33531</v>
      </c>
      <c r="J370" s="79">
        <f>'DNSP On Med 2019ABR'!I334</f>
        <v>536</v>
      </c>
      <c r="K370" s="79">
        <f>'DNSP On Med 2019ABR'!J334</f>
        <v>156</v>
      </c>
      <c r="L370" s="80">
        <f>'DNSP On Med 2019ABR'!K334</f>
        <v>0.29104477611940299</v>
      </c>
    </row>
    <row r="371" spans="1:12" x14ac:dyDescent="0.25">
      <c r="A371" s="71">
        <v>3025</v>
      </c>
      <c r="B371" s="4" t="s">
        <v>27</v>
      </c>
      <c r="C371" s="4">
        <v>2006</v>
      </c>
      <c r="D371" s="4">
        <v>3</v>
      </c>
      <c r="E371" s="79">
        <f>'DNSP On Med 2019ABR'!D335</f>
        <v>6166.8574700000008</v>
      </c>
      <c r="F371" s="77">
        <f>'Opex Price Calcs'!P9</f>
        <v>1.0181607380073696</v>
      </c>
      <c r="G371" s="79">
        <f>'DNSP On Med 2019ABR'!F335</f>
        <v>157.90899999999999</v>
      </c>
      <c r="H371" s="79">
        <f>'DNSP On Med 2019ABR'!G335</f>
        <v>157.90899999999999</v>
      </c>
      <c r="I371" s="79">
        <f>'DNSP On Med 2019ABR'!H335</f>
        <v>33866</v>
      </c>
      <c r="J371" s="79">
        <f>'DNSP On Med 2019ABR'!I335</f>
        <v>545</v>
      </c>
      <c r="K371" s="79">
        <f>'DNSP On Med 2019ABR'!J335</f>
        <v>161</v>
      </c>
      <c r="L371" s="80">
        <f>'DNSP On Med 2019ABR'!K335</f>
        <v>0.29541284403669726</v>
      </c>
    </row>
    <row r="372" spans="1:12" x14ac:dyDescent="0.25">
      <c r="A372" s="71">
        <v>3025</v>
      </c>
      <c r="B372" s="4" t="s">
        <v>27</v>
      </c>
      <c r="C372" s="4">
        <v>2007</v>
      </c>
      <c r="D372" s="4">
        <v>3</v>
      </c>
      <c r="E372" s="79">
        <f>'DNSP On Med 2019ABR'!D336</f>
        <v>6430.5863799999997</v>
      </c>
      <c r="F372" s="77">
        <f>'Opex Price Calcs'!P10</f>
        <v>1.0531931014872313</v>
      </c>
      <c r="G372" s="79">
        <f>'DNSP On Med 2019ABR'!F336</f>
        <v>152.21899999999999</v>
      </c>
      <c r="H372" s="79">
        <f>'DNSP On Med 2019ABR'!G336</f>
        <v>157.90899999999999</v>
      </c>
      <c r="I372" s="79">
        <f>'DNSP On Med 2019ABR'!H336</f>
        <v>34161</v>
      </c>
      <c r="J372" s="79">
        <f>'DNSP On Med 2019ABR'!I336</f>
        <v>545</v>
      </c>
      <c r="K372" s="79">
        <f>'DNSP On Med 2019ABR'!J336</f>
        <v>161</v>
      </c>
      <c r="L372" s="80">
        <f>'DNSP On Med 2019ABR'!K336</f>
        <v>0.29541284403669726</v>
      </c>
    </row>
    <row r="373" spans="1:12" x14ac:dyDescent="0.25">
      <c r="A373" s="71">
        <v>3025</v>
      </c>
      <c r="B373" s="4" t="s">
        <v>27</v>
      </c>
      <c r="C373" s="4">
        <v>2008</v>
      </c>
      <c r="D373" s="4">
        <v>3</v>
      </c>
      <c r="E373" s="79">
        <f>'DNSP On Med 2019ABR'!D337</f>
        <v>7017.3372199999994</v>
      </c>
      <c r="F373" s="77">
        <f>'Opex Price Calcs'!P11</f>
        <v>1.078564603993923</v>
      </c>
      <c r="G373" s="79">
        <f>'DNSP On Med 2019ABR'!F337</f>
        <v>148.39500000000001</v>
      </c>
      <c r="H373" s="79">
        <f>'DNSP On Med 2019ABR'!G337</f>
        <v>157.90899999999999</v>
      </c>
      <c r="I373" s="79">
        <f>'DNSP On Med 2019ABR'!H337</f>
        <v>34349</v>
      </c>
      <c r="J373" s="79">
        <f>'DNSP On Med 2019ABR'!I337</f>
        <v>550</v>
      </c>
      <c r="K373" s="79">
        <f>'DNSP On Med 2019ABR'!J337</f>
        <v>166</v>
      </c>
      <c r="L373" s="80">
        <f>'DNSP On Med 2019ABR'!K337</f>
        <v>0.30181818181818182</v>
      </c>
    </row>
    <row r="374" spans="1:12" x14ac:dyDescent="0.25">
      <c r="A374" s="71">
        <v>3025</v>
      </c>
      <c r="B374" s="4" t="s">
        <v>27</v>
      </c>
      <c r="C374" s="4">
        <v>2009</v>
      </c>
      <c r="D374" s="4">
        <v>3</v>
      </c>
      <c r="E374" s="79">
        <f>'DNSP On Med 2019ABR'!D338</f>
        <v>6359.26109</v>
      </c>
      <c r="F374" s="77">
        <f>'Opex Price Calcs'!P12</f>
        <v>1.0915070880241431</v>
      </c>
      <c r="G374" s="79">
        <f>'DNSP On Med 2019ABR'!F338</f>
        <v>153.78700000000001</v>
      </c>
      <c r="H374" s="79">
        <f>'DNSP On Med 2019ABR'!G338</f>
        <v>157.90899999999999</v>
      </c>
      <c r="I374" s="79">
        <f>'DNSP On Med 2019ABR'!H338</f>
        <v>34654</v>
      </c>
      <c r="J374" s="79">
        <f>'DNSP On Med 2019ABR'!I338</f>
        <v>550</v>
      </c>
      <c r="K374" s="79">
        <f>'DNSP On Med 2019ABR'!J338</f>
        <v>166</v>
      </c>
      <c r="L374" s="80">
        <f>'DNSP On Med 2019ABR'!K338</f>
        <v>0.30181818181818182</v>
      </c>
    </row>
    <row r="375" spans="1:12" x14ac:dyDescent="0.25">
      <c r="A375" s="71">
        <v>3025</v>
      </c>
      <c r="B375" s="4" t="s">
        <v>27</v>
      </c>
      <c r="C375" s="4">
        <v>2010</v>
      </c>
      <c r="D375" s="4">
        <v>3</v>
      </c>
      <c r="E375" s="79">
        <f>'DNSP On Med 2019ABR'!D339</f>
        <v>6041.2717999999995</v>
      </c>
      <c r="F375" s="77">
        <f>'Opex Price Calcs'!P13</f>
        <v>1.1243125351578573</v>
      </c>
      <c r="G375" s="79">
        <f>'DNSP On Med 2019ABR'!F339</f>
        <v>150.10300000000001</v>
      </c>
      <c r="H375" s="79">
        <f>'DNSP On Med 2019ABR'!G339</f>
        <v>157.90899999999999</v>
      </c>
      <c r="I375" s="79">
        <f>'DNSP On Med 2019ABR'!H339</f>
        <v>35012</v>
      </c>
      <c r="J375" s="79">
        <f>'DNSP On Med 2019ABR'!I339</f>
        <v>552</v>
      </c>
      <c r="K375" s="79">
        <f>'DNSP On Med 2019ABR'!J339</f>
        <v>168</v>
      </c>
      <c r="L375" s="80">
        <f>'DNSP On Med 2019ABR'!K339</f>
        <v>0.30434782608695654</v>
      </c>
    </row>
    <row r="376" spans="1:12" x14ac:dyDescent="0.25">
      <c r="A376" s="71">
        <v>3025</v>
      </c>
      <c r="B376" s="4" t="s">
        <v>27</v>
      </c>
      <c r="C376" s="4">
        <v>2011</v>
      </c>
      <c r="D376" s="4">
        <v>3</v>
      </c>
      <c r="E376" s="79">
        <f>'DNSP On Med 2019ABR'!D340</f>
        <v>6763.9671500000004</v>
      </c>
      <c r="F376" s="77">
        <f>'Opex Price Calcs'!P14</f>
        <v>1.1430978626415853</v>
      </c>
      <c r="G376" s="79">
        <f>'DNSP On Med 2019ABR'!F340</f>
        <v>161.697</v>
      </c>
      <c r="H376" s="79">
        <f>'DNSP On Med 2019ABR'!G340</f>
        <v>161.697</v>
      </c>
      <c r="I376" s="79">
        <f>'DNSP On Med 2019ABR'!H340</f>
        <v>35270</v>
      </c>
      <c r="J376" s="79">
        <f>'DNSP On Med 2019ABR'!I340</f>
        <v>553</v>
      </c>
      <c r="K376" s="79">
        <f>'DNSP On Med 2019ABR'!J340</f>
        <v>168</v>
      </c>
      <c r="L376" s="80">
        <f>'DNSP On Med 2019ABR'!K340</f>
        <v>0.30379746835443039</v>
      </c>
    </row>
    <row r="377" spans="1:12" x14ac:dyDescent="0.25">
      <c r="A377" s="71">
        <v>3025</v>
      </c>
      <c r="B377" s="4" t="s">
        <v>27</v>
      </c>
      <c r="C377" s="4">
        <v>2012</v>
      </c>
      <c r="D377" s="4">
        <v>3</v>
      </c>
      <c r="E377" s="79">
        <f>'DNSP On Med 2019ABR'!D341</f>
        <v>6408.7294407999998</v>
      </c>
      <c r="F377" s="77">
        <f>'Opex Price Calcs'!P15</f>
        <v>1.1601447797801889</v>
      </c>
      <c r="G377" s="79">
        <f>'DNSP On Med 2019ABR'!F341</f>
        <v>147.149</v>
      </c>
      <c r="H377" s="79">
        <f>'DNSP On Med 2019ABR'!G341</f>
        <v>161.697</v>
      </c>
      <c r="I377" s="79">
        <f>'DNSP On Med 2019ABR'!H341</f>
        <v>35436</v>
      </c>
      <c r="J377" s="79">
        <f>'DNSP On Med 2019ABR'!I341</f>
        <v>560</v>
      </c>
      <c r="K377" s="79">
        <f>'DNSP On Med 2019ABR'!J341</f>
        <v>172</v>
      </c>
      <c r="L377" s="80">
        <f>'DNSP On Med 2019ABR'!K341</f>
        <v>0.30714285714285716</v>
      </c>
    </row>
    <row r="378" spans="1:12" x14ac:dyDescent="0.25">
      <c r="A378" s="71">
        <v>3025</v>
      </c>
      <c r="B378" s="4" t="s">
        <v>27</v>
      </c>
      <c r="C378" s="4">
        <v>2013</v>
      </c>
      <c r="D378" s="4">
        <v>3</v>
      </c>
      <c r="E378" s="79">
        <f>'DNSP On Med 2019ABR'!D342</f>
        <v>7788.1138600000004</v>
      </c>
      <c r="F378" s="77">
        <f>'Opex Price Calcs'!P16</f>
        <v>1.1787456307534185</v>
      </c>
      <c r="G378" s="79">
        <f>'DNSP On Med 2019ABR'!F342</f>
        <v>158.06</v>
      </c>
      <c r="H378" s="79">
        <f>'DNSP On Med 2019ABR'!G342</f>
        <v>161.697</v>
      </c>
      <c r="I378" s="79">
        <f>'DNSP On Med 2019ABR'!H342</f>
        <v>35845</v>
      </c>
      <c r="J378" s="79">
        <f>'DNSP On Med 2019ABR'!I342</f>
        <v>564</v>
      </c>
      <c r="K378" s="79">
        <f>'DNSP On Med 2019ABR'!J342</f>
        <v>177</v>
      </c>
      <c r="L378" s="80">
        <f>'DNSP On Med 2019ABR'!K342</f>
        <v>0.31382978723404253</v>
      </c>
    </row>
    <row r="379" spans="1:12" x14ac:dyDescent="0.25">
      <c r="A379" s="71">
        <v>3025</v>
      </c>
      <c r="B379" s="4" t="s">
        <v>27</v>
      </c>
      <c r="C379" s="4">
        <v>2014</v>
      </c>
      <c r="D379" s="4">
        <v>3</v>
      </c>
      <c r="E379" s="79">
        <f>'DNSP On Med 2019ABR'!D343</f>
        <v>8381</v>
      </c>
      <c r="F379" s="77">
        <f>'Opex Price Calcs'!P17</f>
        <v>1.2033004656242552</v>
      </c>
      <c r="G379" s="79">
        <f>'DNSP On Med 2019ABR'!F343</f>
        <v>148.42599999999999</v>
      </c>
      <c r="H379" s="79">
        <f>'DNSP On Med 2019ABR'!G343</f>
        <v>161.697</v>
      </c>
      <c r="I379" s="79">
        <f>'DNSP On Med 2019ABR'!H343</f>
        <v>36058</v>
      </c>
      <c r="J379" s="79">
        <f>'DNSP On Med 2019ABR'!I343</f>
        <v>564</v>
      </c>
      <c r="K379" s="79">
        <f>'DNSP On Med 2019ABR'!J343</f>
        <v>178</v>
      </c>
      <c r="L379" s="80">
        <f>'DNSP On Med 2019ABR'!K343</f>
        <v>0.31560283687943264</v>
      </c>
    </row>
    <row r="380" spans="1:12" x14ac:dyDescent="0.25">
      <c r="A380" s="71">
        <v>3025</v>
      </c>
      <c r="B380" s="4" t="s">
        <v>27</v>
      </c>
      <c r="C380" s="4">
        <v>2015</v>
      </c>
      <c r="D380" s="4">
        <v>3</v>
      </c>
      <c r="E380" s="79">
        <f>'DNSP On Med 2019ABR'!D344</f>
        <v>7951.7820000000002</v>
      </c>
      <c r="F380" s="77">
        <f>'Opex Price Calcs'!P18</f>
        <v>1.2317327248241474</v>
      </c>
      <c r="G380" s="79">
        <f>'DNSP On Med 2019ABR'!F344</f>
        <v>142.93899999999999</v>
      </c>
      <c r="H380" s="79">
        <f>'DNSP On Med 2019ABR'!G344</f>
        <v>161.697</v>
      </c>
      <c r="I380" s="79">
        <f>'DNSP On Med 2019ABR'!H344</f>
        <v>36317</v>
      </c>
      <c r="J380" s="79">
        <f>'DNSP On Med 2019ABR'!I344</f>
        <v>563</v>
      </c>
      <c r="K380" s="79">
        <f>'DNSP On Med 2019ABR'!J344</f>
        <v>180</v>
      </c>
      <c r="L380" s="80">
        <f>'DNSP On Med 2019ABR'!K344</f>
        <v>0.31971580817051509</v>
      </c>
    </row>
    <row r="381" spans="1:12" x14ac:dyDescent="0.25">
      <c r="A381" s="71">
        <v>3025</v>
      </c>
      <c r="B381" s="4" t="s">
        <v>27</v>
      </c>
      <c r="C381" s="4">
        <v>2016</v>
      </c>
      <c r="D381" s="4">
        <v>3</v>
      </c>
      <c r="E381" s="79">
        <f>'DNSP On Med 2019ABR'!D345</f>
        <v>8836.4923599999984</v>
      </c>
      <c r="F381" s="77">
        <f>'Opex Price Calcs'!P19</f>
        <v>1.2460953688434946</v>
      </c>
      <c r="G381" s="79">
        <f>'DNSP On Med 2019ABR'!F345</f>
        <v>145.20500000000001</v>
      </c>
      <c r="H381" s="79">
        <f>'DNSP On Med 2019ABR'!G345</f>
        <v>161.697</v>
      </c>
      <c r="I381" s="79">
        <f>'DNSP On Med 2019ABR'!H345</f>
        <v>36574</v>
      </c>
      <c r="J381" s="79">
        <f>'DNSP On Med 2019ABR'!I345</f>
        <v>564</v>
      </c>
      <c r="K381" s="79">
        <f>'DNSP On Med 2019ABR'!J345</f>
        <v>181</v>
      </c>
      <c r="L381" s="80">
        <f>'DNSP On Med 2019ABR'!K345</f>
        <v>0.32092198581560283</v>
      </c>
    </row>
    <row r="382" spans="1:12" x14ac:dyDescent="0.25">
      <c r="A382" s="71">
        <v>3025</v>
      </c>
      <c r="B382" s="4" t="s">
        <v>27</v>
      </c>
      <c r="C382" s="4">
        <v>2017</v>
      </c>
      <c r="D382" s="4">
        <v>3</v>
      </c>
      <c r="E382" s="79">
        <f>'DNSP On Med 2019ABR'!D346</f>
        <v>8616.7901100000017</v>
      </c>
      <c r="F382" s="77">
        <f>'Opex Price Calcs'!P20</f>
        <v>1.2681003312092725</v>
      </c>
      <c r="G382" s="79">
        <f>'DNSP On Med 2019ABR'!F346</f>
        <v>126.759</v>
      </c>
      <c r="H382" s="79">
        <f>'DNSP On Med 2019ABR'!G346</f>
        <v>161.697</v>
      </c>
      <c r="I382" s="79">
        <f>'DNSP On Med 2019ABR'!H346</f>
        <v>37349</v>
      </c>
      <c r="J382" s="79">
        <f>'DNSP On Med 2019ABR'!I346</f>
        <v>571</v>
      </c>
      <c r="K382" s="79">
        <f>'DNSP On Med 2019ABR'!J346</f>
        <v>187</v>
      </c>
      <c r="L382" s="80">
        <f>'DNSP On Med 2019ABR'!K346</f>
        <v>0.32749562171628721</v>
      </c>
    </row>
    <row r="383" spans="1:12" x14ac:dyDescent="0.25">
      <c r="A383" s="71">
        <v>3025</v>
      </c>
      <c r="B383" s="4" t="s">
        <v>27</v>
      </c>
      <c r="C383" s="4">
        <v>2018</v>
      </c>
      <c r="D383" s="4">
        <v>3</v>
      </c>
      <c r="E383" s="79">
        <f>'DNSP On Med 2019ABR'!D347</f>
        <v>8748.4463099999994</v>
      </c>
      <c r="F383" s="77">
        <f>'Opex Price Calcs'!P21</f>
        <v>1.2997613887589472</v>
      </c>
      <c r="G383" s="79">
        <f>'DNSP On Med 2019ABR'!F347</f>
        <v>148.86799999999999</v>
      </c>
      <c r="H383" s="79">
        <f>'DNSP On Med 2019ABR'!G347</f>
        <v>161.697</v>
      </c>
      <c r="I383" s="79">
        <f>'DNSP On Med 2019ABR'!H347</f>
        <v>37139</v>
      </c>
      <c r="J383" s="79">
        <f>'DNSP On Med 2019ABR'!I347</f>
        <v>573</v>
      </c>
      <c r="K383" s="79">
        <f>'DNSP On Med 2019ABR'!J347</f>
        <v>188</v>
      </c>
      <c r="L383" s="80">
        <f>'DNSP On Med 2019ABR'!K347</f>
        <v>0.32809773123909247</v>
      </c>
    </row>
    <row r="384" spans="1:12" x14ac:dyDescent="0.25">
      <c r="A384" s="71">
        <v>3025</v>
      </c>
      <c r="B384" s="4" t="s">
        <v>27</v>
      </c>
      <c r="C384" s="4">
        <v>2019</v>
      </c>
      <c r="D384" s="4">
        <v>3</v>
      </c>
      <c r="E384" s="79">
        <f>'DNSP On Med 2019ABR'!D348</f>
        <v>8467.4134200000008</v>
      </c>
      <c r="F384" s="77">
        <f>'Opex Price Calcs'!P22</f>
        <v>1.3315179820324823</v>
      </c>
      <c r="G384" s="79">
        <f>'DNSP On Med 2019ABR'!F348</f>
        <v>136.31700000000001</v>
      </c>
      <c r="H384" s="79">
        <f>'DNSP On Med 2019ABR'!G348</f>
        <v>161.697</v>
      </c>
      <c r="I384" s="79">
        <f>'DNSP On Med 2019ABR'!H348</f>
        <v>37250</v>
      </c>
      <c r="J384" s="79">
        <f>'DNSP On Med 2019ABR'!I348</f>
        <v>573</v>
      </c>
      <c r="K384" s="79">
        <f>'DNSP On Med 2019ABR'!J348</f>
        <v>188</v>
      </c>
      <c r="L384" s="80">
        <f>'DNSP On Med 2019ABR'!K348</f>
        <v>0.32809773123909247</v>
      </c>
    </row>
    <row r="385" spans="1:12" x14ac:dyDescent="0.25">
      <c r="A385" s="71">
        <v>3025</v>
      </c>
      <c r="B385" s="4" t="s">
        <v>27</v>
      </c>
      <c r="C385" s="4">
        <v>2020</v>
      </c>
      <c r="D385" s="4">
        <v>3</v>
      </c>
      <c r="E385" s="72">
        <v>9197.4883625999992</v>
      </c>
      <c r="F385" s="77">
        <f>'Opex Price Calcs'!P23</f>
        <v>1.4058700369485218</v>
      </c>
      <c r="G385" s="81">
        <f>'OEB-Yearbook'!E386</f>
        <v>148.429</v>
      </c>
      <c r="H385" s="75">
        <f>MAX(G385,H384)</f>
        <v>161.697</v>
      </c>
      <c r="I385" s="81">
        <f>'OEB-Yearbook'!F386</f>
        <v>37467</v>
      </c>
      <c r="J385" s="81">
        <f>'OEB-Yearbook'!G386</f>
        <v>576</v>
      </c>
      <c r="K385" s="81">
        <f>'OEB-Yearbook'!H386</f>
        <v>190</v>
      </c>
      <c r="L385" s="76">
        <f>K385/J385</f>
        <v>0.3298611111111111</v>
      </c>
    </row>
    <row r="386" spans="1:12" x14ac:dyDescent="0.25">
      <c r="A386" s="71">
        <v>3026</v>
      </c>
      <c r="B386" s="4" t="s">
        <v>22</v>
      </c>
      <c r="C386" s="4">
        <v>2005</v>
      </c>
      <c r="D386" s="4">
        <v>3</v>
      </c>
      <c r="E386" s="79">
        <f>'DNSP On Med 2019ABR'!D349</f>
        <v>7074.9436400000013</v>
      </c>
      <c r="F386" s="77">
        <f>'Opex Price Calcs'!P8</f>
        <v>1</v>
      </c>
      <c r="G386" s="79">
        <f>'DNSP On Med 2019ABR'!F349</f>
        <v>197.92700000000002</v>
      </c>
      <c r="H386" s="79">
        <f>'DNSP On Med 2019ABR'!G349</f>
        <v>197.92700000000002</v>
      </c>
      <c r="I386" s="79">
        <f>'DNSP On Med 2019ABR'!H349</f>
        <v>36682</v>
      </c>
      <c r="J386" s="79">
        <f>'DNSP On Med 2019ABR'!I349</f>
        <v>1117</v>
      </c>
      <c r="K386" s="79">
        <f>'DNSP On Med 2019ABR'!J349</f>
        <v>457</v>
      </c>
      <c r="L386" s="80">
        <f>'DNSP On Med 2019ABR'!K349</f>
        <v>0.40913160250671443</v>
      </c>
    </row>
    <row r="387" spans="1:12" x14ac:dyDescent="0.25">
      <c r="A387" s="71">
        <v>3026</v>
      </c>
      <c r="B387" s="4" t="s">
        <v>22</v>
      </c>
      <c r="C387" s="4">
        <v>2006</v>
      </c>
      <c r="D387" s="4">
        <v>3</v>
      </c>
      <c r="E387" s="79">
        <f>'DNSP On Med 2019ABR'!D350</f>
        <v>7208.5349000000006</v>
      </c>
      <c r="F387" s="77">
        <f>'Opex Price Calcs'!P9</f>
        <v>1.0181607380073696</v>
      </c>
      <c r="G387" s="79">
        <f>'DNSP On Med 2019ABR'!F350</f>
        <v>203.11799999999999</v>
      </c>
      <c r="H387" s="79">
        <f>'DNSP On Med 2019ABR'!G350</f>
        <v>203.11799999999999</v>
      </c>
      <c r="I387" s="79">
        <f>'DNSP On Med 2019ABR'!H350</f>
        <v>37318</v>
      </c>
      <c r="J387" s="79">
        <f>'DNSP On Med 2019ABR'!I350</f>
        <v>1127</v>
      </c>
      <c r="K387" s="79">
        <f>'DNSP On Med 2019ABR'!J350</f>
        <v>466</v>
      </c>
      <c r="L387" s="80">
        <f>'DNSP On Med 2019ABR'!K350</f>
        <v>0.41348713398402842</v>
      </c>
    </row>
    <row r="388" spans="1:12" x14ac:dyDescent="0.25">
      <c r="A388" s="71">
        <v>3026</v>
      </c>
      <c r="B388" s="4" t="s">
        <v>22</v>
      </c>
      <c r="C388" s="4">
        <v>2007</v>
      </c>
      <c r="D388" s="4">
        <v>3</v>
      </c>
      <c r="E388" s="79">
        <f>'DNSP On Med 2019ABR'!D351</f>
        <v>7150.7407799999992</v>
      </c>
      <c r="F388" s="77">
        <f>'Opex Price Calcs'!P10</f>
        <v>1.0531931014872313</v>
      </c>
      <c r="G388" s="79">
        <f>'DNSP On Med 2019ABR'!F351</f>
        <v>195.327</v>
      </c>
      <c r="H388" s="79">
        <f>'DNSP On Med 2019ABR'!G351</f>
        <v>203.11799999999999</v>
      </c>
      <c r="I388" s="79">
        <f>'DNSP On Med 2019ABR'!H351</f>
        <v>37902</v>
      </c>
      <c r="J388" s="79">
        <f>'DNSP On Med 2019ABR'!I351</f>
        <v>1149</v>
      </c>
      <c r="K388" s="79">
        <f>'DNSP On Med 2019ABR'!J351</f>
        <v>490</v>
      </c>
      <c r="L388" s="80">
        <f>'DNSP On Med 2019ABR'!K351</f>
        <v>0.42645778938207135</v>
      </c>
    </row>
    <row r="389" spans="1:12" x14ac:dyDescent="0.25">
      <c r="A389" s="71">
        <v>3026</v>
      </c>
      <c r="B389" s="4" t="s">
        <v>22</v>
      </c>
      <c r="C389" s="4">
        <v>2008</v>
      </c>
      <c r="D389" s="4">
        <v>3</v>
      </c>
      <c r="E389" s="79">
        <f>'DNSP On Med 2019ABR'!D352</f>
        <v>7991.3609500000002</v>
      </c>
      <c r="F389" s="77">
        <f>'Opex Price Calcs'!P11</f>
        <v>1.078564603993923</v>
      </c>
      <c r="G389" s="79">
        <f>'DNSP On Med 2019ABR'!F352</f>
        <v>179.636</v>
      </c>
      <c r="H389" s="79">
        <f>'DNSP On Med 2019ABR'!G352</f>
        <v>203.11799999999999</v>
      </c>
      <c r="I389" s="79">
        <f>'DNSP On Med 2019ABR'!H352</f>
        <v>38647</v>
      </c>
      <c r="J389" s="79">
        <f>'DNSP On Med 2019ABR'!I352</f>
        <v>1165</v>
      </c>
      <c r="K389" s="79">
        <f>'DNSP On Med 2019ABR'!J352</f>
        <v>503</v>
      </c>
      <c r="L389" s="80">
        <f>'DNSP On Med 2019ABR'!K352</f>
        <v>0.43175965665236049</v>
      </c>
    </row>
    <row r="390" spans="1:12" x14ac:dyDescent="0.25">
      <c r="A390" s="71">
        <v>3026</v>
      </c>
      <c r="B390" s="4" t="s">
        <v>22</v>
      </c>
      <c r="C390" s="4">
        <v>2009</v>
      </c>
      <c r="D390" s="4">
        <v>3</v>
      </c>
      <c r="E390" s="79">
        <f>'DNSP On Med 2019ABR'!D353</f>
        <v>8122.185089999999</v>
      </c>
      <c r="F390" s="77">
        <f>'Opex Price Calcs'!P12</f>
        <v>1.0915070880241431</v>
      </c>
      <c r="G390" s="79">
        <f>'DNSP On Med 2019ABR'!F353</f>
        <v>180.47500000000002</v>
      </c>
      <c r="H390" s="79">
        <f>'DNSP On Med 2019ABR'!G353</f>
        <v>203.11799999999999</v>
      </c>
      <c r="I390" s="79">
        <f>'DNSP On Med 2019ABR'!H353</f>
        <v>39322</v>
      </c>
      <c r="J390" s="79">
        <f>'DNSP On Med 2019ABR'!I353</f>
        <v>1168</v>
      </c>
      <c r="K390" s="79">
        <f>'DNSP On Med 2019ABR'!J353</f>
        <v>504</v>
      </c>
      <c r="L390" s="80">
        <f>'DNSP On Med 2019ABR'!K353</f>
        <v>0.4315068493150685</v>
      </c>
    </row>
    <row r="391" spans="1:12" x14ac:dyDescent="0.25">
      <c r="A391" s="71">
        <v>3026</v>
      </c>
      <c r="B391" s="4" t="s">
        <v>22</v>
      </c>
      <c r="C391" s="4">
        <v>2010</v>
      </c>
      <c r="D391" s="4">
        <v>3</v>
      </c>
      <c r="E391" s="79">
        <f>'DNSP On Med 2019ABR'!D354</f>
        <v>8486.6488200000003</v>
      </c>
      <c r="F391" s="77">
        <f>'Opex Price Calcs'!P13</f>
        <v>1.1243125351578573</v>
      </c>
      <c r="G391" s="79">
        <f>'DNSP On Med 2019ABR'!F354</f>
        <v>194.69</v>
      </c>
      <c r="H391" s="79">
        <f>'DNSP On Med 2019ABR'!G354</f>
        <v>203.11799999999999</v>
      </c>
      <c r="I391" s="79">
        <f>'DNSP On Med 2019ABR'!H354</f>
        <v>39825</v>
      </c>
      <c r="J391" s="79">
        <f>'DNSP On Med 2019ABR'!I354</f>
        <v>1220</v>
      </c>
      <c r="K391" s="79">
        <f>'DNSP On Med 2019ABR'!J354</f>
        <v>520</v>
      </c>
      <c r="L391" s="80">
        <f>'DNSP On Med 2019ABR'!K354</f>
        <v>0.42622950819672129</v>
      </c>
    </row>
    <row r="392" spans="1:12" x14ac:dyDescent="0.25">
      <c r="A392" s="71">
        <v>3026</v>
      </c>
      <c r="B392" s="4" t="s">
        <v>22</v>
      </c>
      <c r="C392" s="4">
        <v>2011</v>
      </c>
      <c r="D392" s="4">
        <v>3</v>
      </c>
      <c r="E392" s="79">
        <f>'DNSP On Med 2019ABR'!D355</f>
        <v>8247.4091470364147</v>
      </c>
      <c r="F392" s="77">
        <f>'Opex Price Calcs'!P14</f>
        <v>1.1430978626415853</v>
      </c>
      <c r="G392" s="79">
        <f>'DNSP On Med 2019ABR'!F355</f>
        <v>194.352</v>
      </c>
      <c r="H392" s="79">
        <f>'DNSP On Med 2019ABR'!G355</f>
        <v>203.11799999999999</v>
      </c>
      <c r="I392" s="79">
        <f>'DNSP On Med 2019ABR'!H355</f>
        <v>40289</v>
      </c>
      <c r="J392" s="79">
        <f>'DNSP On Med 2019ABR'!I355</f>
        <v>1095</v>
      </c>
      <c r="K392" s="79">
        <f>'DNSP On Med 2019ABR'!J355</f>
        <v>538</v>
      </c>
      <c r="L392" s="80">
        <f>'DNSP On Med 2019ABR'!K355</f>
        <v>0.49132420091324203</v>
      </c>
    </row>
    <row r="393" spans="1:12" x14ac:dyDescent="0.25">
      <c r="A393" s="71">
        <v>3026</v>
      </c>
      <c r="B393" s="4" t="s">
        <v>22</v>
      </c>
      <c r="C393" s="4">
        <v>2012</v>
      </c>
      <c r="D393" s="4">
        <v>3</v>
      </c>
      <c r="E393" s="79">
        <f>'DNSP On Med 2019ABR'!D356</f>
        <v>8914.3869539000007</v>
      </c>
      <c r="F393" s="77">
        <f>'Opex Price Calcs'!P15</f>
        <v>1.1601447797801889</v>
      </c>
      <c r="G393" s="79">
        <f>'DNSP On Med 2019ABR'!F356</f>
        <v>193.26500000000001</v>
      </c>
      <c r="H393" s="79">
        <f>'DNSP On Med 2019ABR'!G356</f>
        <v>203.11799999999999</v>
      </c>
      <c r="I393" s="79">
        <f>'DNSP On Med 2019ABR'!H356</f>
        <v>40858</v>
      </c>
      <c r="J393" s="79">
        <f>'DNSP On Med 2019ABR'!I356</f>
        <v>964</v>
      </c>
      <c r="K393" s="79">
        <f>'DNSP On Med 2019ABR'!J356</f>
        <v>509</v>
      </c>
      <c r="L393" s="80">
        <f>'DNSP On Med 2019ABR'!K356</f>
        <v>0.52800829875518673</v>
      </c>
    </row>
    <row r="394" spans="1:12" x14ac:dyDescent="0.25">
      <c r="A394" s="71">
        <v>3026</v>
      </c>
      <c r="B394" s="4" t="s">
        <v>22</v>
      </c>
      <c r="C394" s="4">
        <v>2013</v>
      </c>
      <c r="D394" s="4">
        <v>3</v>
      </c>
      <c r="E394" s="79">
        <f>'DNSP On Med 2019ABR'!D357</f>
        <v>9490.7243199999994</v>
      </c>
      <c r="F394" s="77">
        <f>'Opex Price Calcs'!P16</f>
        <v>1.1787456307534185</v>
      </c>
      <c r="G394" s="79">
        <f>'DNSP On Med 2019ABR'!F357</f>
        <v>188.93800000000002</v>
      </c>
      <c r="H394" s="79">
        <f>'DNSP On Med 2019ABR'!G357</f>
        <v>203.11799999999999</v>
      </c>
      <c r="I394" s="79">
        <f>'DNSP On Med 2019ABR'!H357</f>
        <v>41639</v>
      </c>
      <c r="J394" s="79">
        <f>'DNSP On Med 2019ABR'!I357</f>
        <v>979</v>
      </c>
      <c r="K394" s="79">
        <f>'DNSP On Med 2019ABR'!J357</f>
        <v>536</v>
      </c>
      <c r="L394" s="80">
        <f>'DNSP On Med 2019ABR'!K357</f>
        <v>0.54749744637385089</v>
      </c>
    </row>
    <row r="395" spans="1:12" x14ac:dyDescent="0.25">
      <c r="A395" s="71">
        <v>3026</v>
      </c>
      <c r="B395" s="4" t="s">
        <v>22</v>
      </c>
      <c r="C395" s="4">
        <v>2014</v>
      </c>
      <c r="D395" s="4">
        <v>3</v>
      </c>
      <c r="E395" s="79">
        <f>'DNSP On Med 2019ABR'!D358</f>
        <v>10154.867</v>
      </c>
      <c r="F395" s="77">
        <f>'Opex Price Calcs'!P17</f>
        <v>1.2033004656242552</v>
      </c>
      <c r="G395" s="79">
        <f>'DNSP On Med 2019ABR'!F358</f>
        <v>167.18900000000002</v>
      </c>
      <c r="H395" s="79">
        <f>'DNSP On Med 2019ABR'!G358</f>
        <v>203.11799999999999</v>
      </c>
      <c r="I395" s="79">
        <f>'DNSP On Med 2019ABR'!H358</f>
        <v>41906</v>
      </c>
      <c r="J395" s="79">
        <f>'DNSP On Med 2019ABR'!I358</f>
        <v>974</v>
      </c>
      <c r="K395" s="79">
        <f>'DNSP On Med 2019ABR'!J358</f>
        <v>530</v>
      </c>
      <c r="L395" s="80">
        <f>'DNSP On Med 2019ABR'!K358</f>
        <v>0.54414784394250515</v>
      </c>
    </row>
    <row r="396" spans="1:12" x14ac:dyDescent="0.25">
      <c r="A396" s="71">
        <v>3026</v>
      </c>
      <c r="B396" s="4" t="s">
        <v>22</v>
      </c>
      <c r="C396" s="4">
        <v>2015</v>
      </c>
      <c r="D396" s="4">
        <v>3</v>
      </c>
      <c r="E396" s="79">
        <f>'DNSP On Med 2019ABR'!D359</f>
        <v>9548.5110000000004</v>
      </c>
      <c r="F396" s="77">
        <f>'Opex Price Calcs'!P18</f>
        <v>1.2317327248241474</v>
      </c>
      <c r="G396" s="79">
        <f>'DNSP On Med 2019ABR'!F359</f>
        <v>173.41800000000001</v>
      </c>
      <c r="H396" s="79">
        <f>'DNSP On Med 2019ABR'!G359</f>
        <v>203.11799999999999</v>
      </c>
      <c r="I396" s="79">
        <f>'DNSP On Med 2019ABR'!H359</f>
        <v>42267</v>
      </c>
      <c r="J396" s="79">
        <f>'DNSP On Med 2019ABR'!I359</f>
        <v>984</v>
      </c>
      <c r="K396" s="79">
        <f>'DNSP On Med 2019ABR'!J359</f>
        <v>537</v>
      </c>
      <c r="L396" s="80">
        <f>'DNSP On Med 2019ABR'!K359</f>
        <v>0.54573170731707321</v>
      </c>
    </row>
    <row r="397" spans="1:12" x14ac:dyDescent="0.25">
      <c r="A397" s="71">
        <v>3026</v>
      </c>
      <c r="B397" s="4" t="s">
        <v>22</v>
      </c>
      <c r="C397" s="4">
        <v>2016</v>
      </c>
      <c r="D397" s="4">
        <v>3</v>
      </c>
      <c r="E397" s="79">
        <f>'DNSP On Med 2019ABR'!D360</f>
        <v>10201.170260000001</v>
      </c>
      <c r="F397" s="77">
        <f>'Opex Price Calcs'!P19</f>
        <v>1.2460953688434946</v>
      </c>
      <c r="G397" s="79">
        <f>'DNSP On Med 2019ABR'!F360</f>
        <v>179.00099999999998</v>
      </c>
      <c r="H397" s="79">
        <f>'DNSP On Med 2019ABR'!G360</f>
        <v>203.11799999999999</v>
      </c>
      <c r="I397" s="79">
        <f>'DNSP On Med 2019ABR'!H360</f>
        <v>42696</v>
      </c>
      <c r="J397" s="79">
        <f>'DNSP On Med 2019ABR'!I360</f>
        <v>989</v>
      </c>
      <c r="K397" s="79">
        <f>'DNSP On Med 2019ABR'!J360</f>
        <v>541</v>
      </c>
      <c r="L397" s="80">
        <f>'DNSP On Med 2019ABR'!K360</f>
        <v>0.54701718907987862</v>
      </c>
    </row>
    <row r="398" spans="1:12" x14ac:dyDescent="0.25">
      <c r="A398" s="71">
        <v>3026</v>
      </c>
      <c r="B398" s="4" t="s">
        <v>22</v>
      </c>
      <c r="C398" s="4">
        <v>2017</v>
      </c>
      <c r="D398" s="4">
        <v>3</v>
      </c>
      <c r="E398" s="79">
        <f>'DNSP On Med 2019ABR'!D361</f>
        <v>11749.662210000002</v>
      </c>
      <c r="F398" s="77">
        <f>'Opex Price Calcs'!P20</f>
        <v>1.2681003312092725</v>
      </c>
      <c r="G398" s="79">
        <f>'DNSP On Med 2019ABR'!F361</f>
        <v>166.44</v>
      </c>
      <c r="H398" s="79">
        <f>'DNSP On Med 2019ABR'!G361</f>
        <v>203.11799999999999</v>
      </c>
      <c r="I398" s="79">
        <f>'DNSP On Med 2019ABR'!H361</f>
        <v>42979</v>
      </c>
      <c r="J398" s="79">
        <f>'DNSP On Med 2019ABR'!I361</f>
        <v>985</v>
      </c>
      <c r="K398" s="79">
        <f>'DNSP On Med 2019ABR'!J361</f>
        <v>542</v>
      </c>
      <c r="L398" s="80">
        <f>'DNSP On Med 2019ABR'!K361</f>
        <v>0.55025380710659899</v>
      </c>
    </row>
    <row r="399" spans="1:12" x14ac:dyDescent="0.25">
      <c r="A399" s="71">
        <v>3026</v>
      </c>
      <c r="B399" s="4" t="s">
        <v>22</v>
      </c>
      <c r="C399" s="4">
        <v>2018</v>
      </c>
      <c r="D399" s="4">
        <v>3</v>
      </c>
      <c r="E399" s="79">
        <f>'DNSP On Med 2019ABR'!D362</f>
        <v>11281.97681</v>
      </c>
      <c r="F399" s="77">
        <f>'Opex Price Calcs'!P21</f>
        <v>1.2997613887589472</v>
      </c>
      <c r="G399" s="79">
        <f>'DNSP On Med 2019ABR'!F362</f>
        <v>182.453</v>
      </c>
      <c r="H399" s="79">
        <f>'DNSP On Med 2019ABR'!G362</f>
        <v>203.11799999999999</v>
      </c>
      <c r="I399" s="79">
        <f>'DNSP On Med 2019ABR'!H362</f>
        <v>43524</v>
      </c>
      <c r="J399" s="79">
        <f>'DNSP On Med 2019ABR'!I362</f>
        <v>1019</v>
      </c>
      <c r="K399" s="79">
        <f>'DNSP On Med 2019ABR'!J362</f>
        <v>551</v>
      </c>
      <c r="L399" s="80">
        <f>'DNSP On Med 2019ABR'!K362</f>
        <v>0.54072620215897937</v>
      </c>
    </row>
    <row r="400" spans="1:12" x14ac:dyDescent="0.25">
      <c r="A400" s="71">
        <v>3026</v>
      </c>
      <c r="B400" s="4" t="s">
        <v>22</v>
      </c>
      <c r="C400" s="4">
        <v>2019</v>
      </c>
      <c r="D400" s="4">
        <v>3</v>
      </c>
      <c r="E400" s="79">
        <f>'DNSP On Med 2019ABR'!D363</f>
        <v>12351.094149999999</v>
      </c>
      <c r="F400" s="77">
        <f>'Opex Price Calcs'!P22</f>
        <v>1.3315179820324823</v>
      </c>
      <c r="G400" s="79">
        <f>'DNSP On Med 2019ABR'!F363</f>
        <v>166.024</v>
      </c>
      <c r="H400" s="79">
        <f>'DNSP On Med 2019ABR'!G363</f>
        <v>203.11799999999999</v>
      </c>
      <c r="I400" s="79">
        <f>'DNSP On Med 2019ABR'!H363</f>
        <v>43931</v>
      </c>
      <c r="J400" s="79">
        <f>'DNSP On Med 2019ABR'!I363</f>
        <v>1028</v>
      </c>
      <c r="K400" s="79">
        <f>'DNSP On Med 2019ABR'!J363</f>
        <v>559</v>
      </c>
      <c r="L400" s="80">
        <f>'DNSP On Med 2019ABR'!K363</f>
        <v>0.54377431906614782</v>
      </c>
    </row>
    <row r="401" spans="1:12" x14ac:dyDescent="0.25">
      <c r="A401" s="71">
        <v>3026</v>
      </c>
      <c r="B401" s="4" t="s">
        <v>22</v>
      </c>
      <c r="C401" s="4">
        <v>2020</v>
      </c>
      <c r="D401" s="4">
        <v>3</v>
      </c>
      <c r="E401" s="72">
        <v>11873.565219999999</v>
      </c>
      <c r="F401" s="77">
        <f>'Opex Price Calcs'!P23</f>
        <v>1.4058700369485218</v>
      </c>
      <c r="G401" s="81">
        <f>'OEB-Yearbook'!E402</f>
        <v>185.06800000000001</v>
      </c>
      <c r="H401" s="75">
        <f>MAX(G401,H400)</f>
        <v>203.11799999999999</v>
      </c>
      <c r="I401" s="81">
        <f>'OEB-Yearbook'!F402</f>
        <v>44187</v>
      </c>
      <c r="J401" s="72">
        <v>1029</v>
      </c>
      <c r="K401" s="81">
        <f>'OEB-Yearbook'!H402</f>
        <v>559</v>
      </c>
      <c r="L401" s="76">
        <f>K401/J401</f>
        <v>0.54324586977648204</v>
      </c>
    </row>
    <row r="402" spans="1:12" x14ac:dyDescent="0.25">
      <c r="A402" s="71">
        <v>3026</v>
      </c>
      <c r="B402" s="4" t="s">
        <v>22</v>
      </c>
      <c r="C402" s="4">
        <v>2021</v>
      </c>
      <c r="D402" s="4">
        <v>3</v>
      </c>
      <c r="E402" s="72">
        <v>11558.178519999999</v>
      </c>
      <c r="F402" s="77">
        <f>'Opex Price Calcs'!P24</f>
        <v>1.4584022182954006</v>
      </c>
      <c r="G402" s="89">
        <v>175.68600000000001</v>
      </c>
      <c r="H402" s="75">
        <f>MAX(G402,H401)</f>
        <v>203.11799999999999</v>
      </c>
      <c r="I402" s="81">
        <f>'OEB-Yearbook'!F403</f>
        <v>44519</v>
      </c>
      <c r="J402" s="89">
        <f>Lines!I47</f>
        <v>1024</v>
      </c>
      <c r="K402" s="89">
        <f>Lines!J47</f>
        <v>558</v>
      </c>
      <c r="L402" s="76">
        <f>K402/J402</f>
        <v>0.544921875</v>
      </c>
    </row>
    <row r="403" spans="1:12" x14ac:dyDescent="0.25">
      <c r="A403" s="71">
        <v>3027</v>
      </c>
      <c r="B403" s="4" t="s">
        <v>29</v>
      </c>
      <c r="C403" s="4">
        <v>2005</v>
      </c>
      <c r="D403" s="4">
        <v>3</v>
      </c>
      <c r="E403" s="79">
        <f>'DNSP On Med 2019ABR'!D364</f>
        <v>6720.7463900000002</v>
      </c>
      <c r="F403" s="77">
        <f>'Opex Price Calcs'!P8</f>
        <v>1</v>
      </c>
      <c r="G403" s="79">
        <f>'DNSP On Med 2019ABR'!F364</f>
        <v>156.33600000000001</v>
      </c>
      <c r="H403" s="79">
        <f>'DNSP On Med 2019ABR'!G364</f>
        <v>156.33600000000001</v>
      </c>
      <c r="I403" s="79">
        <f>'DNSP On Med 2019ABR'!H364</f>
        <v>32497</v>
      </c>
      <c r="J403" s="79">
        <f>'DNSP On Med 2019ABR'!I364</f>
        <v>715</v>
      </c>
      <c r="K403" s="79">
        <f>'DNSP On Med 2019ABR'!J364</f>
        <v>111.00000000000001</v>
      </c>
      <c r="L403" s="80">
        <f>'DNSP On Med 2019ABR'!K364</f>
        <v>0.15524475524475526</v>
      </c>
    </row>
    <row r="404" spans="1:12" x14ac:dyDescent="0.25">
      <c r="A404" s="71">
        <v>3027</v>
      </c>
      <c r="B404" s="4" t="s">
        <v>29</v>
      </c>
      <c r="C404" s="4">
        <v>2006</v>
      </c>
      <c r="D404" s="4">
        <v>3</v>
      </c>
      <c r="E404" s="79">
        <f>'DNSP On Med 2019ABR'!D365</f>
        <v>6531.643680000001</v>
      </c>
      <c r="F404" s="77">
        <f>'Opex Price Calcs'!P9</f>
        <v>1.0181607380073696</v>
      </c>
      <c r="G404" s="79">
        <f>'DNSP On Med 2019ABR'!F365</f>
        <v>137.316</v>
      </c>
      <c r="H404" s="79">
        <f>'DNSP On Med 2019ABR'!G365</f>
        <v>156.33600000000001</v>
      </c>
      <c r="I404" s="79">
        <f>'DNSP On Med 2019ABR'!H365</f>
        <v>32438</v>
      </c>
      <c r="J404" s="79">
        <f>'DNSP On Med 2019ABR'!I365</f>
        <v>722</v>
      </c>
      <c r="K404" s="79">
        <f>'DNSP On Med 2019ABR'!J365</f>
        <v>111.99999999999999</v>
      </c>
      <c r="L404" s="80">
        <f>'DNSP On Med 2019ABR'!K365</f>
        <v>0.15512465373961218</v>
      </c>
    </row>
    <row r="405" spans="1:12" x14ac:dyDescent="0.25">
      <c r="A405" s="71">
        <v>3027</v>
      </c>
      <c r="B405" s="4" t="s">
        <v>29</v>
      </c>
      <c r="C405" s="4">
        <v>2007</v>
      </c>
      <c r="D405" s="4">
        <v>3</v>
      </c>
      <c r="E405" s="79">
        <f>'DNSP On Med 2019ABR'!D366</f>
        <v>7270.4590099999996</v>
      </c>
      <c r="F405" s="77">
        <f>'Opex Price Calcs'!P10</f>
        <v>1.0531931014872313</v>
      </c>
      <c r="G405" s="79">
        <f>'DNSP On Med 2019ABR'!F366</f>
        <v>139.708</v>
      </c>
      <c r="H405" s="79">
        <f>'DNSP On Med 2019ABR'!G366</f>
        <v>156.33600000000001</v>
      </c>
      <c r="I405" s="79">
        <f>'DNSP On Med 2019ABR'!H366</f>
        <v>32512</v>
      </c>
      <c r="J405" s="79">
        <f>'DNSP On Med 2019ABR'!I366</f>
        <v>725</v>
      </c>
      <c r="K405" s="79">
        <f>'DNSP On Med 2019ABR'!J366</f>
        <v>114</v>
      </c>
      <c r="L405" s="80">
        <f>'DNSP On Med 2019ABR'!K366</f>
        <v>0.15724137931034482</v>
      </c>
    </row>
    <row r="406" spans="1:12" x14ac:dyDescent="0.25">
      <c r="A406" s="71">
        <v>3027</v>
      </c>
      <c r="B406" s="4" t="s">
        <v>29</v>
      </c>
      <c r="C406" s="4">
        <v>2008</v>
      </c>
      <c r="D406" s="4">
        <v>3</v>
      </c>
      <c r="E406" s="79">
        <f>'DNSP On Med 2019ABR'!D367</f>
        <v>6969.509</v>
      </c>
      <c r="F406" s="77">
        <f>'Opex Price Calcs'!P11</f>
        <v>1.078564603993923</v>
      </c>
      <c r="G406" s="79">
        <f>'DNSP On Med 2019ABR'!F367</f>
        <v>139.124</v>
      </c>
      <c r="H406" s="79">
        <f>'DNSP On Med 2019ABR'!G367</f>
        <v>156.33600000000001</v>
      </c>
      <c r="I406" s="79">
        <f>'DNSP On Med 2019ABR'!H367</f>
        <v>32734</v>
      </c>
      <c r="J406" s="79">
        <f>'DNSP On Med 2019ABR'!I367</f>
        <v>728</v>
      </c>
      <c r="K406" s="79">
        <f>'DNSP On Med 2019ABR'!J367</f>
        <v>115.99999999999999</v>
      </c>
      <c r="L406" s="80">
        <f>'DNSP On Med 2019ABR'!K367</f>
        <v>0.15934065934065933</v>
      </c>
    </row>
    <row r="407" spans="1:12" x14ac:dyDescent="0.25">
      <c r="A407" s="71">
        <v>3027</v>
      </c>
      <c r="B407" s="4" t="s">
        <v>29</v>
      </c>
      <c r="C407" s="4">
        <v>2009</v>
      </c>
      <c r="D407" s="4">
        <v>3</v>
      </c>
      <c r="E407" s="79">
        <f>'DNSP On Med 2019ABR'!D368</f>
        <v>7679.5353600000017</v>
      </c>
      <c r="F407" s="77">
        <f>'Opex Price Calcs'!P12</f>
        <v>1.0915070880241431</v>
      </c>
      <c r="G407" s="79">
        <f>'DNSP On Med 2019ABR'!F368</f>
        <v>147.108</v>
      </c>
      <c r="H407" s="79">
        <f>'DNSP On Med 2019ABR'!G368</f>
        <v>156.33600000000001</v>
      </c>
      <c r="I407" s="79">
        <f>'DNSP On Med 2019ABR'!H368</f>
        <v>32808</v>
      </c>
      <c r="J407" s="79">
        <f>'DNSP On Med 2019ABR'!I368</f>
        <v>732</v>
      </c>
      <c r="K407" s="79">
        <f>'DNSP On Med 2019ABR'!J368</f>
        <v>116</v>
      </c>
      <c r="L407" s="80">
        <f>'DNSP On Med 2019ABR'!K368</f>
        <v>0.15846994535519127</v>
      </c>
    </row>
    <row r="408" spans="1:12" x14ac:dyDescent="0.25">
      <c r="A408" s="71">
        <v>3027</v>
      </c>
      <c r="B408" s="4" t="s">
        <v>29</v>
      </c>
      <c r="C408" s="4">
        <v>2010</v>
      </c>
      <c r="D408" s="4">
        <v>3</v>
      </c>
      <c r="E408" s="79">
        <f>'DNSP On Med 2019ABR'!D369</f>
        <v>8099.3462799999998</v>
      </c>
      <c r="F408" s="77">
        <f>'Opex Price Calcs'!P13</f>
        <v>1.1243125351578573</v>
      </c>
      <c r="G408" s="79">
        <f>'DNSP On Med 2019ABR'!F369</f>
        <v>141.244</v>
      </c>
      <c r="H408" s="79">
        <f>'DNSP On Med 2019ABR'!G369</f>
        <v>156.33600000000001</v>
      </c>
      <c r="I408" s="79">
        <f>'DNSP On Med 2019ABR'!H369</f>
        <v>32870</v>
      </c>
      <c r="J408" s="79">
        <f>'DNSP On Med 2019ABR'!I369</f>
        <v>733</v>
      </c>
      <c r="K408" s="79">
        <f>'DNSP On Med 2019ABR'!J369</f>
        <v>116.99999999999999</v>
      </c>
      <c r="L408" s="80">
        <f>'DNSP On Med 2019ABR'!K369</f>
        <v>0.15961800818553887</v>
      </c>
    </row>
    <row r="409" spans="1:12" x14ac:dyDescent="0.25">
      <c r="A409" s="71">
        <v>3027</v>
      </c>
      <c r="B409" s="4" t="s">
        <v>29</v>
      </c>
      <c r="C409" s="4">
        <v>2011</v>
      </c>
      <c r="D409" s="4">
        <v>3</v>
      </c>
      <c r="E409" s="79">
        <f>'DNSP On Med 2019ABR'!D370</f>
        <v>8408.5120000000006</v>
      </c>
      <c r="F409" s="77">
        <f>'Opex Price Calcs'!P14</f>
        <v>1.1430978626415853</v>
      </c>
      <c r="G409" s="79">
        <f>'DNSP On Med 2019ABR'!F370</f>
        <v>149.857</v>
      </c>
      <c r="H409" s="79">
        <f>'DNSP On Med 2019ABR'!G370</f>
        <v>156.33600000000001</v>
      </c>
      <c r="I409" s="79">
        <f>'DNSP On Med 2019ABR'!H370</f>
        <v>32998</v>
      </c>
      <c r="J409" s="79">
        <f>'DNSP On Med 2019ABR'!I370</f>
        <v>737</v>
      </c>
      <c r="K409" s="79">
        <f>'DNSP On Med 2019ABR'!J370</f>
        <v>120</v>
      </c>
      <c r="L409" s="80">
        <f>'DNSP On Med 2019ABR'!K370</f>
        <v>0.16282225237449119</v>
      </c>
    </row>
    <row r="410" spans="1:12" x14ac:dyDescent="0.25">
      <c r="A410" s="71">
        <v>3027</v>
      </c>
      <c r="B410" s="4" t="s">
        <v>29</v>
      </c>
      <c r="C410" s="4">
        <v>2012</v>
      </c>
      <c r="D410" s="4">
        <v>3</v>
      </c>
      <c r="E410" s="79">
        <f>'DNSP On Med 2019ABR'!D371</f>
        <v>9300.3177226000025</v>
      </c>
      <c r="F410" s="77">
        <f>'Opex Price Calcs'!P15</f>
        <v>1.1601447797801889</v>
      </c>
      <c r="G410" s="79">
        <f>'DNSP On Med 2019ABR'!F371</f>
        <v>132.09</v>
      </c>
      <c r="H410" s="79">
        <f>'DNSP On Med 2019ABR'!G371</f>
        <v>156.33600000000001</v>
      </c>
      <c r="I410" s="79">
        <f>'DNSP On Med 2019ABR'!H371</f>
        <v>33058</v>
      </c>
      <c r="J410" s="79">
        <f>'DNSP On Med 2019ABR'!I371</f>
        <v>739</v>
      </c>
      <c r="K410" s="79">
        <f>'DNSP On Med 2019ABR'!J371</f>
        <v>120</v>
      </c>
      <c r="L410" s="80">
        <f>'DNSP On Med 2019ABR'!K371</f>
        <v>0.16238159675236807</v>
      </c>
    </row>
    <row r="411" spans="1:12" x14ac:dyDescent="0.25">
      <c r="A411" s="71">
        <v>3027</v>
      </c>
      <c r="B411" s="4" t="s">
        <v>29</v>
      </c>
      <c r="C411" s="4">
        <v>2013</v>
      </c>
      <c r="D411" s="4">
        <v>3</v>
      </c>
      <c r="E411" s="79">
        <f>'DNSP On Med 2019ABR'!D372</f>
        <v>11448.896359999999</v>
      </c>
      <c r="F411" s="77">
        <f>'Opex Price Calcs'!P16</f>
        <v>1.1787456307534185</v>
      </c>
      <c r="G411" s="79">
        <f>'DNSP On Med 2019ABR'!F372</f>
        <v>139.36099999999999</v>
      </c>
      <c r="H411" s="79">
        <f>'DNSP On Med 2019ABR'!G372</f>
        <v>156.33600000000001</v>
      </c>
      <c r="I411" s="79">
        <f>'DNSP On Med 2019ABR'!H372</f>
        <v>33367</v>
      </c>
      <c r="J411" s="79">
        <f>'DNSP On Med 2019ABR'!I372</f>
        <v>741</v>
      </c>
      <c r="K411" s="79">
        <f>'DNSP On Med 2019ABR'!J372</f>
        <v>120.99999999999999</v>
      </c>
      <c r="L411" s="80">
        <f>'DNSP On Med 2019ABR'!K372</f>
        <v>0.16329284750337381</v>
      </c>
    </row>
    <row r="412" spans="1:12" x14ac:dyDescent="0.25">
      <c r="A412" s="71">
        <v>3027</v>
      </c>
      <c r="B412" s="4" t="s">
        <v>29</v>
      </c>
      <c r="C412" s="4">
        <v>2014</v>
      </c>
      <c r="D412" s="4">
        <v>3</v>
      </c>
      <c r="E412" s="79">
        <f>'DNSP On Med 2019ABR'!D373</f>
        <v>10634.034</v>
      </c>
      <c r="F412" s="77">
        <f>'Opex Price Calcs'!P17</f>
        <v>1.2033004656242552</v>
      </c>
      <c r="G412" s="79">
        <f>'DNSP On Med 2019ABR'!F373</f>
        <v>143.172</v>
      </c>
      <c r="H412" s="79">
        <f>'DNSP On Med 2019ABR'!G373</f>
        <v>156.33600000000001</v>
      </c>
      <c r="I412" s="79">
        <f>'DNSP On Med 2019ABR'!H373</f>
        <v>33487</v>
      </c>
      <c r="J412" s="79">
        <f>'DNSP On Med 2019ABR'!I373</f>
        <v>744</v>
      </c>
      <c r="K412" s="79">
        <f>'DNSP On Med 2019ABR'!J373</f>
        <v>122</v>
      </c>
      <c r="L412" s="80">
        <f>'DNSP On Med 2019ABR'!K373</f>
        <v>0.16397849462365591</v>
      </c>
    </row>
    <row r="413" spans="1:12" x14ac:dyDescent="0.25">
      <c r="A413" s="71">
        <v>3027</v>
      </c>
      <c r="B413" s="4" t="s">
        <v>29</v>
      </c>
      <c r="C413" s="4">
        <v>2015</v>
      </c>
      <c r="D413" s="4">
        <v>3</v>
      </c>
      <c r="E413" s="79">
        <f>'DNSP On Med 2019ABR'!D374</f>
        <v>10829.422</v>
      </c>
      <c r="F413" s="77">
        <f>'Opex Price Calcs'!P18</f>
        <v>1.2317327248241474</v>
      </c>
      <c r="G413" s="79">
        <f>'DNSP On Med 2019ABR'!F374</f>
        <v>138.33600000000001</v>
      </c>
      <c r="H413" s="79">
        <f>'DNSP On Med 2019ABR'!G374</f>
        <v>156.33600000000001</v>
      </c>
      <c r="I413" s="79">
        <f>'DNSP On Med 2019ABR'!H374</f>
        <v>33386</v>
      </c>
      <c r="J413" s="79">
        <f>'DNSP On Med 2019ABR'!I374</f>
        <v>744</v>
      </c>
      <c r="K413" s="79">
        <f>'DNSP On Med 2019ABR'!J374</f>
        <v>122</v>
      </c>
      <c r="L413" s="80">
        <f>'DNSP On Med 2019ABR'!K374</f>
        <v>0.16397849462365591</v>
      </c>
    </row>
    <row r="414" spans="1:12" x14ac:dyDescent="0.25">
      <c r="A414" s="71">
        <v>3027</v>
      </c>
      <c r="B414" s="4" t="s">
        <v>29</v>
      </c>
      <c r="C414" s="4">
        <v>2016</v>
      </c>
      <c r="D414" s="4">
        <v>3</v>
      </c>
      <c r="E414" s="79">
        <f>'DNSP On Med 2019ABR'!D375</f>
        <v>10775.065450000002</v>
      </c>
      <c r="F414" s="77">
        <f>'Opex Price Calcs'!P19</f>
        <v>1.2460953688434946</v>
      </c>
      <c r="G414" s="79">
        <f>'DNSP On Med 2019ABR'!F375</f>
        <v>125.30500000000001</v>
      </c>
      <c r="H414" s="79">
        <f>'DNSP On Med 2019ABR'!G375</f>
        <v>156.33600000000001</v>
      </c>
      <c r="I414" s="79">
        <f>'DNSP On Med 2019ABR'!H375</f>
        <v>33487</v>
      </c>
      <c r="J414" s="79">
        <f>'DNSP On Med 2019ABR'!I375</f>
        <v>743</v>
      </c>
      <c r="K414" s="79">
        <f>'DNSP On Med 2019ABR'!J375</f>
        <v>122</v>
      </c>
      <c r="L414" s="80">
        <f>'DNSP On Med 2019ABR'!K375</f>
        <v>0.16419919246298789</v>
      </c>
    </row>
    <row r="415" spans="1:12" x14ac:dyDescent="0.25">
      <c r="A415" s="71">
        <v>3027</v>
      </c>
      <c r="B415" s="4" t="s">
        <v>29</v>
      </c>
      <c r="C415" s="4">
        <v>2017</v>
      </c>
      <c r="D415" s="4">
        <v>3</v>
      </c>
      <c r="E415" s="79">
        <f>'DNSP On Med 2019ABR'!D376</f>
        <v>10685.84814</v>
      </c>
      <c r="F415" s="77">
        <f>'Opex Price Calcs'!P20</f>
        <v>1.2681003312092725</v>
      </c>
      <c r="G415" s="79">
        <f>'DNSP On Med 2019ABR'!F376</f>
        <v>125.68300000000001</v>
      </c>
      <c r="H415" s="79">
        <f>'DNSP On Med 2019ABR'!G376</f>
        <v>156.33600000000001</v>
      </c>
      <c r="I415" s="79">
        <f>'DNSP On Med 2019ABR'!H376</f>
        <v>33579</v>
      </c>
      <c r="J415" s="79">
        <f>'DNSP On Med 2019ABR'!I376</f>
        <v>740</v>
      </c>
      <c r="K415" s="79">
        <f>'DNSP On Med 2019ABR'!J376</f>
        <v>123</v>
      </c>
      <c r="L415" s="80">
        <f>'DNSP On Med 2019ABR'!K376</f>
        <v>0.16621621621621621</v>
      </c>
    </row>
    <row r="416" spans="1:12" x14ac:dyDescent="0.25">
      <c r="A416" s="71">
        <v>3027</v>
      </c>
      <c r="B416" s="4" t="s">
        <v>29</v>
      </c>
      <c r="C416" s="4">
        <v>2018</v>
      </c>
      <c r="D416" s="4">
        <v>3</v>
      </c>
      <c r="E416" s="79">
        <f>'DNSP On Med 2019ABR'!D377</f>
        <v>10701.654550000001</v>
      </c>
      <c r="F416" s="77">
        <f>'Opex Price Calcs'!P21</f>
        <v>1.2997613887589472</v>
      </c>
      <c r="G416" s="79">
        <f>'DNSP On Med 2019ABR'!F377</f>
        <v>128.53800000000001</v>
      </c>
      <c r="H416" s="79">
        <f>'DNSP On Med 2019ABR'!G377</f>
        <v>156.33600000000001</v>
      </c>
      <c r="I416" s="79">
        <f>'DNSP On Med 2019ABR'!H377</f>
        <v>33613</v>
      </c>
      <c r="J416" s="79">
        <f>'DNSP On Med 2019ABR'!I377</f>
        <v>740</v>
      </c>
      <c r="K416" s="79">
        <f>'DNSP On Med 2019ABR'!J377</f>
        <v>122</v>
      </c>
      <c r="L416" s="80">
        <f>'DNSP On Med 2019ABR'!K377</f>
        <v>0.16486486486486487</v>
      </c>
    </row>
    <row r="417" spans="1:13" x14ac:dyDescent="0.25">
      <c r="A417" s="71">
        <v>3027</v>
      </c>
      <c r="B417" s="4" t="s">
        <v>29</v>
      </c>
      <c r="C417" s="4">
        <v>2019</v>
      </c>
      <c r="D417" s="4">
        <v>3</v>
      </c>
      <c r="E417" s="79">
        <f>'DNSP On Med 2019ABR'!D378</f>
        <v>10740.394319999998</v>
      </c>
      <c r="F417" s="77">
        <f>'Opex Price Calcs'!P22</f>
        <v>1.3315179820324823</v>
      </c>
      <c r="G417" s="79">
        <f>'DNSP On Med 2019ABR'!F378</f>
        <v>132.81800000000001</v>
      </c>
      <c r="H417" s="79">
        <f>'DNSP On Med 2019ABR'!G378</f>
        <v>156.33600000000001</v>
      </c>
      <c r="I417" s="79">
        <f>'DNSP On Med 2019ABR'!H378</f>
        <v>33647</v>
      </c>
      <c r="J417" s="79">
        <f>'DNSP On Med 2019ABR'!I378</f>
        <v>738</v>
      </c>
      <c r="K417" s="79">
        <f>'DNSP On Med 2019ABR'!J378</f>
        <v>122</v>
      </c>
      <c r="L417" s="80">
        <f>'DNSP On Med 2019ABR'!K378</f>
        <v>0.16531165311653118</v>
      </c>
    </row>
    <row r="418" spans="1:13" x14ac:dyDescent="0.25">
      <c r="A418" s="71">
        <v>3027</v>
      </c>
      <c r="B418" s="4" t="s">
        <v>29</v>
      </c>
      <c r="C418" s="4">
        <v>2020</v>
      </c>
      <c r="D418" s="4">
        <v>3</v>
      </c>
      <c r="E418" s="72">
        <v>10623.175080000001</v>
      </c>
      <c r="F418" s="77">
        <f>'Opex Price Calcs'!P23</f>
        <v>1.4058700369485218</v>
      </c>
      <c r="G418" s="81">
        <f>'OEB-Yearbook'!E419</f>
        <v>112.83499999999999</v>
      </c>
      <c r="H418" s="75">
        <f>MAX(G418,H417)</f>
        <v>156.33600000000001</v>
      </c>
      <c r="I418" s="81">
        <f>'OEB-Yearbook'!F419</f>
        <v>33751</v>
      </c>
      <c r="J418" s="81">
        <f>'OEB-Yearbook'!G419</f>
        <v>738</v>
      </c>
      <c r="K418" s="81">
        <f>'OEB-Yearbook'!H419</f>
        <v>122</v>
      </c>
      <c r="L418" s="76">
        <f>K418/J418</f>
        <v>0.16531165311653118</v>
      </c>
    </row>
    <row r="419" spans="1:13" x14ac:dyDescent="0.25">
      <c r="A419" s="71">
        <v>3027</v>
      </c>
      <c r="B419" s="4" t="s">
        <v>29</v>
      </c>
      <c r="C419" s="4">
        <v>2021</v>
      </c>
      <c r="D419" s="4">
        <v>3</v>
      </c>
      <c r="E419" s="72">
        <v>11544.84355</v>
      </c>
      <c r="F419" s="77">
        <f>'Opex Price Calcs'!P24</f>
        <v>1.4584022182954006</v>
      </c>
      <c r="G419" s="89">
        <v>111.371</v>
      </c>
      <c r="H419" s="75">
        <f>MAX(G419,H418)</f>
        <v>156.33600000000001</v>
      </c>
      <c r="I419" s="81">
        <f>'OEB-Yearbook'!F420</f>
        <v>33865</v>
      </c>
      <c r="J419" s="89">
        <f>Lines!I61</f>
        <v>738</v>
      </c>
      <c r="K419" s="89">
        <f>Lines!J61</f>
        <v>124</v>
      </c>
      <c r="L419" s="76">
        <f>K419/J419</f>
        <v>0.16802168021680217</v>
      </c>
    </row>
    <row r="420" spans="1:13" x14ac:dyDescent="0.25">
      <c r="A420" s="71">
        <v>3028</v>
      </c>
      <c r="B420" s="4" t="s">
        <v>21</v>
      </c>
      <c r="C420" s="4">
        <v>2005</v>
      </c>
      <c r="D420" s="4">
        <v>3</v>
      </c>
      <c r="E420" s="79">
        <f>'DNSP On Med 2019ABR'!D379</f>
        <v>3997.4092900000001</v>
      </c>
      <c r="F420" s="77">
        <f>'Opex Price Calcs'!P8</f>
        <v>1</v>
      </c>
      <c r="G420" s="79">
        <f>'DNSP On Med 2019ABR'!F379</f>
        <v>120.578</v>
      </c>
      <c r="H420" s="79">
        <f>'DNSP On Med 2019ABR'!G379</f>
        <v>120.578</v>
      </c>
      <c r="I420" s="79">
        <f>'DNSP On Med 2019ABR'!H379</f>
        <v>19858</v>
      </c>
      <c r="J420" s="79">
        <f>'DNSP On Med 2019ABR'!I379</f>
        <v>788</v>
      </c>
      <c r="K420" s="79">
        <f>'DNSP On Med 2019ABR'!J379</f>
        <v>241</v>
      </c>
      <c r="L420" s="80">
        <f>'DNSP On Med 2019ABR'!K379</f>
        <v>0.30583756345177665</v>
      </c>
    </row>
    <row r="421" spans="1:13" x14ac:dyDescent="0.25">
      <c r="A421" s="71">
        <v>3028</v>
      </c>
      <c r="B421" s="4" t="s">
        <v>21</v>
      </c>
      <c r="C421" s="4">
        <v>2006</v>
      </c>
      <c r="D421" s="4">
        <v>3</v>
      </c>
      <c r="E421" s="79">
        <f>'DNSP On Med 2019ABR'!D380</f>
        <v>4029.1800600000001</v>
      </c>
      <c r="F421" s="77">
        <f>'Opex Price Calcs'!P9</f>
        <v>1.0181607380073696</v>
      </c>
      <c r="G421" s="79">
        <f>'DNSP On Med 2019ABR'!F380</f>
        <v>126.855</v>
      </c>
      <c r="H421" s="79">
        <f>'DNSP On Med 2019ABR'!G380</f>
        <v>126.855</v>
      </c>
      <c r="I421" s="79">
        <f>'DNSP On Med 2019ABR'!H380</f>
        <v>20975</v>
      </c>
      <c r="J421" s="79">
        <f>'DNSP On Med 2019ABR'!I380</f>
        <v>792</v>
      </c>
      <c r="K421" s="79">
        <f>'DNSP On Med 2019ABR'!J380</f>
        <v>261</v>
      </c>
      <c r="L421" s="80">
        <f>'DNSP On Med 2019ABR'!K380</f>
        <v>0.32954545454545453</v>
      </c>
    </row>
    <row r="422" spans="1:13" x14ac:dyDescent="0.25">
      <c r="A422" s="71">
        <v>3028</v>
      </c>
      <c r="B422" s="4" t="s">
        <v>21</v>
      </c>
      <c r="C422" s="4">
        <v>2007</v>
      </c>
      <c r="D422" s="4">
        <v>3</v>
      </c>
      <c r="E422" s="79">
        <f>'DNSP On Med 2019ABR'!D381</f>
        <v>4428.9872300000006</v>
      </c>
      <c r="F422" s="77">
        <f>'Opex Price Calcs'!P10</f>
        <v>1.0531931014872313</v>
      </c>
      <c r="G422" s="79">
        <f>'DNSP On Med 2019ABR'!F381</f>
        <v>130.375</v>
      </c>
      <c r="H422" s="79">
        <f>'DNSP On Med 2019ABR'!G381</f>
        <v>130.375</v>
      </c>
      <c r="I422" s="79">
        <f>'DNSP On Med 2019ABR'!H381</f>
        <v>22811</v>
      </c>
      <c r="J422" s="79">
        <f>'DNSP On Med 2019ABR'!I381</f>
        <v>833</v>
      </c>
      <c r="K422" s="79">
        <f>'DNSP On Med 2019ABR'!J381</f>
        <v>293</v>
      </c>
      <c r="L422" s="80">
        <f>'DNSP On Med 2019ABR'!K381</f>
        <v>0.3517406962785114</v>
      </c>
    </row>
    <row r="423" spans="1:13" x14ac:dyDescent="0.25">
      <c r="A423" s="71">
        <v>3028</v>
      </c>
      <c r="B423" s="4" t="s">
        <v>21</v>
      </c>
      <c r="C423" s="4">
        <v>2008</v>
      </c>
      <c r="D423" s="4">
        <v>3</v>
      </c>
      <c r="E423" s="79">
        <f>'DNSP On Med 2019ABR'!D382</f>
        <v>4971.4858500000009</v>
      </c>
      <c r="F423" s="77">
        <f>'Opex Price Calcs'!P11</f>
        <v>1.078564603993923</v>
      </c>
      <c r="G423" s="79">
        <f>'DNSP On Med 2019ABR'!F382</f>
        <v>125.846</v>
      </c>
      <c r="H423" s="79">
        <f>'DNSP On Med 2019ABR'!G382</f>
        <v>130.375</v>
      </c>
      <c r="I423" s="79">
        <f>'DNSP On Med 2019ABR'!H382</f>
        <v>25373</v>
      </c>
      <c r="J423" s="79">
        <f>'DNSP On Med 2019ABR'!I382</f>
        <v>866</v>
      </c>
      <c r="K423" s="79">
        <f>'DNSP On Med 2019ABR'!J382</f>
        <v>320</v>
      </c>
      <c r="L423" s="80">
        <f>'DNSP On Med 2019ABR'!K382</f>
        <v>0.36951501154734412</v>
      </c>
    </row>
    <row r="424" spans="1:13" x14ac:dyDescent="0.25">
      <c r="A424" s="71">
        <v>3028</v>
      </c>
      <c r="B424" s="4" t="s">
        <v>21</v>
      </c>
      <c r="C424" s="4">
        <v>2009</v>
      </c>
      <c r="D424" s="4">
        <v>3</v>
      </c>
      <c r="E424" s="79">
        <f>'DNSP On Med 2019ABR'!D383</f>
        <v>5286.4349499999998</v>
      </c>
      <c r="F424" s="77">
        <f>'Opex Price Calcs'!P12</f>
        <v>1.0915070880241431</v>
      </c>
      <c r="G424" s="79">
        <f>'DNSP On Med 2019ABR'!F383</f>
        <v>134.672</v>
      </c>
      <c r="H424" s="79">
        <f>'DNSP On Med 2019ABR'!G383</f>
        <v>134.672</v>
      </c>
      <c r="I424" s="79">
        <f>'DNSP On Med 2019ABR'!H383</f>
        <v>27323</v>
      </c>
      <c r="J424" s="79">
        <f>'DNSP On Med 2019ABR'!I383</f>
        <v>866</v>
      </c>
      <c r="K424" s="79">
        <f>'DNSP On Med 2019ABR'!J383</f>
        <v>320</v>
      </c>
      <c r="L424" s="80">
        <f>'DNSP On Med 2019ABR'!K383</f>
        <v>0.36951501154734412</v>
      </c>
    </row>
    <row r="425" spans="1:13" x14ac:dyDescent="0.25">
      <c r="A425" s="71">
        <v>3028</v>
      </c>
      <c r="B425" s="4" t="s">
        <v>21</v>
      </c>
      <c r="C425" s="4">
        <v>2010</v>
      </c>
      <c r="D425" s="4">
        <v>3</v>
      </c>
      <c r="E425" s="79">
        <f>'DNSP On Med 2019ABR'!D384</f>
        <v>5445.1430944726535</v>
      </c>
      <c r="F425" s="77">
        <f>'Opex Price Calcs'!P13</f>
        <v>1.1243125351578573</v>
      </c>
      <c r="G425" s="79">
        <f>'DNSP On Med 2019ABR'!F384</f>
        <v>147.30699999999999</v>
      </c>
      <c r="H425" s="79">
        <f>'DNSP On Med 2019ABR'!G384</f>
        <v>147.30699999999999</v>
      </c>
      <c r="I425" s="79">
        <f>'DNSP On Med 2019ABR'!H384</f>
        <v>29142</v>
      </c>
      <c r="J425" s="79">
        <f>'DNSP On Med 2019ABR'!I384</f>
        <v>938</v>
      </c>
      <c r="K425" s="79">
        <f>'DNSP On Med 2019ABR'!J384</f>
        <v>362</v>
      </c>
      <c r="L425" s="80">
        <f>'DNSP On Med 2019ABR'!K384</f>
        <v>0.38592750533049042</v>
      </c>
    </row>
    <row r="426" spans="1:13" x14ac:dyDescent="0.25">
      <c r="A426" s="71">
        <v>3028</v>
      </c>
      <c r="B426" s="4" t="s">
        <v>21</v>
      </c>
      <c r="C426" s="4">
        <v>2011</v>
      </c>
      <c r="D426" s="4">
        <v>3</v>
      </c>
      <c r="E426" s="79">
        <f>'DNSP On Med 2019ABR'!D385</f>
        <v>6368.5330000000004</v>
      </c>
      <c r="F426" s="77">
        <f>'Opex Price Calcs'!P14</f>
        <v>1.1430978626415853</v>
      </c>
      <c r="G426" s="79">
        <f>'DNSP On Med 2019ABR'!F385</f>
        <v>161.63499999999999</v>
      </c>
      <c r="H426" s="79">
        <f>'DNSP On Med 2019ABR'!G385</f>
        <v>161.63499999999999</v>
      </c>
      <c r="I426" s="79">
        <f>'DNSP On Med 2019ABR'!H385</f>
        <v>30485</v>
      </c>
      <c r="J426" s="79">
        <f>'DNSP On Med 2019ABR'!I385</f>
        <v>950</v>
      </c>
      <c r="K426" s="79">
        <f>'DNSP On Med 2019ABR'!J385</f>
        <v>383</v>
      </c>
      <c r="L426" s="80">
        <f>'DNSP On Med 2019ABR'!K385</f>
        <v>0.4031578947368421</v>
      </c>
    </row>
    <row r="427" spans="1:13" x14ac:dyDescent="0.25">
      <c r="A427" s="71">
        <v>3028</v>
      </c>
      <c r="B427" s="4" t="s">
        <v>21</v>
      </c>
      <c r="C427" s="4">
        <v>2012</v>
      </c>
      <c r="D427" s="4">
        <v>3</v>
      </c>
      <c r="E427" s="79">
        <f>'DNSP On Med 2019ABR'!D386</f>
        <v>6718.6369999999997</v>
      </c>
      <c r="F427" s="77">
        <f>'Opex Price Calcs'!P15</f>
        <v>1.1601447797801889</v>
      </c>
      <c r="G427" s="79">
        <f>'DNSP On Med 2019ABR'!F386</f>
        <v>166.57900000000001</v>
      </c>
      <c r="H427" s="79">
        <f>'DNSP On Med 2019ABR'!G386</f>
        <v>166.57900000000001</v>
      </c>
      <c r="I427" s="79">
        <f>'DNSP On Med 2019ABR'!H386</f>
        <v>32324</v>
      </c>
      <c r="J427" s="79">
        <f>'DNSP On Med 2019ABR'!I386</f>
        <v>983</v>
      </c>
      <c r="K427" s="79">
        <f>'DNSP On Med 2019ABR'!J386</f>
        <v>399</v>
      </c>
      <c r="L427" s="80">
        <f>'DNSP On Med 2019ABR'!K386</f>
        <v>0.40590030518819942</v>
      </c>
    </row>
    <row r="428" spans="1:13" x14ac:dyDescent="0.25">
      <c r="A428" s="71">
        <v>3028</v>
      </c>
      <c r="B428" s="4" t="s">
        <v>21</v>
      </c>
      <c r="C428" s="4">
        <v>2013</v>
      </c>
      <c r="D428" s="4">
        <v>3</v>
      </c>
      <c r="E428" s="79">
        <f>'DNSP On Med 2019ABR'!D387</f>
        <v>8382.1659999999993</v>
      </c>
      <c r="F428" s="77">
        <f>'Opex Price Calcs'!P16</f>
        <v>1.1787456307534185</v>
      </c>
      <c r="G428" s="79">
        <f>'DNSP On Med 2019ABR'!F387</f>
        <v>173.828</v>
      </c>
      <c r="H428" s="79">
        <f>'DNSP On Med 2019ABR'!G387</f>
        <v>173.828</v>
      </c>
      <c r="I428" s="79">
        <f>'DNSP On Med 2019ABR'!H387</f>
        <v>34073</v>
      </c>
      <c r="J428" s="79">
        <f>'DNSP On Med 2019ABR'!I387</f>
        <v>994</v>
      </c>
      <c r="K428" s="79">
        <f>'DNSP On Med 2019ABR'!J387</f>
        <v>412</v>
      </c>
      <c r="L428" s="80">
        <f>'DNSP On Med 2019ABR'!K387</f>
        <v>0.41448692152917505</v>
      </c>
    </row>
    <row r="429" spans="1:13" x14ac:dyDescent="0.25">
      <c r="A429" s="71">
        <v>3028</v>
      </c>
      <c r="B429" s="4" t="s">
        <v>21</v>
      </c>
      <c r="C429" s="4">
        <v>2014</v>
      </c>
      <c r="D429" s="4">
        <v>3</v>
      </c>
      <c r="E429" s="79">
        <f>'DNSP On Med 2019ABR'!D388</f>
        <v>8489.86</v>
      </c>
      <c r="F429" s="77">
        <f>'Opex Price Calcs'!P17</f>
        <v>1.2033004656242552</v>
      </c>
      <c r="G429" s="79">
        <f>'DNSP On Med 2019ABR'!F388</f>
        <v>157.63399999999999</v>
      </c>
      <c r="H429" s="79">
        <f>'DNSP On Med 2019ABR'!G388</f>
        <v>173.828</v>
      </c>
      <c r="I429" s="79">
        <f>'DNSP On Med 2019ABR'!H388</f>
        <v>35111</v>
      </c>
      <c r="J429" s="79">
        <f>'DNSP On Med 2019ABR'!I388</f>
        <v>1009</v>
      </c>
      <c r="K429" s="79">
        <f>'DNSP On Med 2019ABR'!J388</f>
        <v>422</v>
      </c>
      <c r="L429" s="80">
        <f>'DNSP On Med 2019ABR'!K388</f>
        <v>0.41823587710604559</v>
      </c>
    </row>
    <row r="430" spans="1:13" x14ac:dyDescent="0.25">
      <c r="A430" s="71">
        <v>3028</v>
      </c>
      <c r="B430" s="4" t="s">
        <v>21</v>
      </c>
      <c r="C430" s="4">
        <v>2015</v>
      </c>
      <c r="D430" s="4">
        <v>3</v>
      </c>
      <c r="E430" s="79">
        <f>'DNSP On Med 2019ABR'!D389</f>
        <v>9832.6730000000007</v>
      </c>
      <c r="F430" s="77">
        <f>'Opex Price Calcs'!P18</f>
        <v>1.2317327248241474</v>
      </c>
      <c r="G430" s="79">
        <f>'DNSP On Med 2019ABR'!F389</f>
        <v>166.33099999999999</v>
      </c>
      <c r="H430" s="79">
        <f>'DNSP On Med 2019ABR'!G389</f>
        <v>173.828</v>
      </c>
      <c r="I430" s="79">
        <f>'DNSP On Med 2019ABR'!H389</f>
        <v>35865</v>
      </c>
      <c r="J430" s="79">
        <f>'DNSP On Med 2019ABR'!I389</f>
        <v>1021</v>
      </c>
      <c r="K430" s="79">
        <f>'DNSP On Med 2019ABR'!J389</f>
        <v>433</v>
      </c>
      <c r="L430" s="80">
        <f>'DNSP On Med 2019ABR'!K389</f>
        <v>0.42409402546523017</v>
      </c>
    </row>
    <row r="431" spans="1:13" x14ac:dyDescent="0.25">
      <c r="A431" s="71">
        <v>3028</v>
      </c>
      <c r="B431" s="4" t="s">
        <v>21</v>
      </c>
      <c r="C431" s="4">
        <v>2016</v>
      </c>
      <c r="D431" s="4">
        <v>3</v>
      </c>
      <c r="E431" s="79">
        <f>'DNSP On Med 2019ABR'!D390</f>
        <v>9598.0869999999995</v>
      </c>
      <c r="F431" s="77">
        <f>'Opex Price Calcs'!P19</f>
        <v>1.2460953688434946</v>
      </c>
      <c r="G431" s="79">
        <f>'DNSP On Med 2019ABR'!F390</f>
        <v>178.292</v>
      </c>
      <c r="H431" s="79">
        <f>'DNSP On Med 2019ABR'!G390</f>
        <v>178.292</v>
      </c>
      <c r="I431" s="79">
        <f>'DNSP On Med 2019ABR'!H390</f>
        <v>36818</v>
      </c>
      <c r="J431" s="79">
        <f>'DNSP On Med 2019ABR'!I390</f>
        <v>1033.1427155599604</v>
      </c>
      <c r="K431" s="79">
        <f>'DNSP On Med 2019ABR'!J390</f>
        <v>444.28672985781992</v>
      </c>
      <c r="L431" s="80">
        <f>'DNSP On Med 2019ABR'!K390</f>
        <v>0.43003422776592659</v>
      </c>
    </row>
    <row r="432" spans="1:13" x14ac:dyDescent="0.25">
      <c r="A432" s="71">
        <v>3028</v>
      </c>
      <c r="B432" s="4" t="s">
        <v>21</v>
      </c>
      <c r="C432" s="4">
        <v>2017</v>
      </c>
      <c r="D432" s="4">
        <v>3</v>
      </c>
      <c r="E432" s="79">
        <f>'DNSP On Med 2019ABR'!D391</f>
        <v>8862.1859999999997</v>
      </c>
      <c r="F432" s="77">
        <f>'Opex Price Calcs'!P20</f>
        <v>1.2681003312092725</v>
      </c>
      <c r="G432" s="79">
        <f>'DNSP On Med 2019ABR'!F391</f>
        <v>162.86500000000001</v>
      </c>
      <c r="H432" s="79">
        <f>'DNSP On Med 2019ABR'!G391</f>
        <v>178.292</v>
      </c>
      <c r="I432" s="79">
        <f>'DNSP On Med 2019ABR'!H391</f>
        <v>37895</v>
      </c>
      <c r="J432" s="79">
        <f>'DNSP On Med 2019ABR'!I391</f>
        <v>1055.7515440364582</v>
      </c>
      <c r="K432" s="79">
        <f>'DNSP On Med 2019ABR'!J391</f>
        <v>457.77970067072994</v>
      </c>
      <c r="L432" s="80">
        <f>'DNSP On Med 2019ABR'!K391</f>
        <v>0.43360552324697471</v>
      </c>
      <c r="M432" s="9"/>
    </row>
    <row r="433" spans="1:13" x14ac:dyDescent="0.25">
      <c r="A433" s="71">
        <v>3028</v>
      </c>
      <c r="B433" s="4" t="s">
        <v>21</v>
      </c>
      <c r="C433" s="4">
        <v>2018</v>
      </c>
      <c r="D433" s="4">
        <v>3</v>
      </c>
      <c r="E433" s="79">
        <f>'DNSP On Med 2019ABR'!D392</f>
        <v>9389.991</v>
      </c>
      <c r="F433" s="77">
        <f>'Opex Price Calcs'!P21</f>
        <v>1.2997613887589472</v>
      </c>
      <c r="G433" s="79">
        <f>'DNSP On Med 2019ABR'!F392</f>
        <v>180.30500000000001</v>
      </c>
      <c r="H433" s="79">
        <f>'DNSP On Med 2019ABR'!G392</f>
        <v>180.30500000000001</v>
      </c>
      <c r="I433" s="79">
        <f>'DNSP On Med 2019ABR'!H392</f>
        <v>39579</v>
      </c>
      <c r="J433" s="79">
        <f>'DNSP On Med 2019ABR'!I392</f>
        <v>1070.2857909142069</v>
      </c>
      <c r="K433" s="79">
        <f>'DNSP On Med 2019ABR'!J392</f>
        <v>469.80071103132252</v>
      </c>
      <c r="L433" s="80">
        <f>'DNSP On Med 2019ABR'!K392</f>
        <v>0.43894884433627063</v>
      </c>
      <c r="M433" s="9"/>
    </row>
    <row r="434" spans="1:13" x14ac:dyDescent="0.25">
      <c r="A434" s="71">
        <v>3028</v>
      </c>
      <c r="B434" s="4" t="s">
        <v>21</v>
      </c>
      <c r="C434" s="4">
        <v>2019</v>
      </c>
      <c r="D434" s="4">
        <v>3</v>
      </c>
      <c r="E434" s="79">
        <f>'DNSP On Med 2019ABR'!D393</f>
        <v>9936.4140000000007</v>
      </c>
      <c r="F434" s="77">
        <f>'Opex Price Calcs'!P22</f>
        <v>1.3315179820324823</v>
      </c>
      <c r="G434" s="79">
        <f>'DNSP On Med 2019ABR'!F393</f>
        <v>169.70400000000001</v>
      </c>
      <c r="H434" s="79">
        <f>'DNSP On Med 2019ABR'!G393</f>
        <v>180.30500000000001</v>
      </c>
      <c r="I434" s="79">
        <f>'DNSP On Med 2019ABR'!H393</f>
        <v>40388</v>
      </c>
      <c r="J434" s="79">
        <f>'DNSP On Med 2019ABR'!I393</f>
        <v>1099.3542846697039</v>
      </c>
      <c r="K434" s="79">
        <f>'DNSP On Med 2019ABR'!J393</f>
        <v>479.36845397138603</v>
      </c>
      <c r="L434" s="80">
        <f>'DNSP On Med 2019ABR'!K393</f>
        <v>0.43604546837729397</v>
      </c>
      <c r="M434" s="9"/>
    </row>
    <row r="435" spans="1:13" x14ac:dyDescent="0.25">
      <c r="A435" s="71">
        <v>3028</v>
      </c>
      <c r="B435" s="4" t="s">
        <v>21</v>
      </c>
      <c r="C435" s="4">
        <v>2020</v>
      </c>
      <c r="D435" s="4">
        <v>3</v>
      </c>
      <c r="E435" s="72">
        <v>10485.032999999999</v>
      </c>
      <c r="F435" s="77">
        <f>'Opex Price Calcs'!P23</f>
        <v>1.4058700369485218</v>
      </c>
      <c r="G435" s="81">
        <f>'OEB-Yearbook'!E436</f>
        <v>194.762</v>
      </c>
      <c r="H435" s="75">
        <f>MAX(G435,H434)</f>
        <v>194.762</v>
      </c>
      <c r="I435" s="81">
        <f>'OEB-Yearbook'!F436</f>
        <v>41221</v>
      </c>
      <c r="J435" s="72">
        <f>Lines!S46</f>
        <v>1116</v>
      </c>
      <c r="K435" s="72">
        <f>Lines!T46</f>
        <v>508</v>
      </c>
      <c r="L435" s="78">
        <f>K435/J435</f>
        <v>0.45519713261648748</v>
      </c>
    </row>
    <row r="436" spans="1:13" x14ac:dyDescent="0.25">
      <c r="A436" s="71">
        <v>3028</v>
      </c>
      <c r="B436" s="4" t="s">
        <v>21</v>
      </c>
      <c r="C436" s="4">
        <v>2021</v>
      </c>
      <c r="D436" s="4">
        <v>3</v>
      </c>
      <c r="E436" s="72">
        <v>11186.491</v>
      </c>
      <c r="F436" s="77">
        <f>'Opex Price Calcs'!P24</f>
        <v>1.4584022182954006</v>
      </c>
      <c r="G436" s="89">
        <v>190.21</v>
      </c>
      <c r="H436" s="75">
        <f>MAX(G436,H435)</f>
        <v>194.762</v>
      </c>
      <c r="I436" s="81">
        <f>'OEB-Yearbook'!F437</f>
        <v>42082</v>
      </c>
      <c r="J436" s="72">
        <f>Lines!I46</f>
        <v>1134</v>
      </c>
      <c r="K436" s="72">
        <f>Lines!J46</f>
        <v>523</v>
      </c>
      <c r="L436" s="78">
        <f>K436/J436</f>
        <v>0.46119929453262787</v>
      </c>
    </row>
    <row r="437" spans="1:13" x14ac:dyDescent="0.25">
      <c r="A437" s="71">
        <v>3029</v>
      </c>
      <c r="B437" s="4" t="s">
        <v>6</v>
      </c>
      <c r="C437" s="4">
        <v>2005</v>
      </c>
      <c r="D437" s="4">
        <v>3</v>
      </c>
      <c r="E437" s="79">
        <f>'DNSP On Med 2019ABR'!D394</f>
        <v>8964.7221099999988</v>
      </c>
      <c r="F437" s="77">
        <f>'Opex Price Calcs'!P8</f>
        <v>1</v>
      </c>
      <c r="G437" s="79">
        <f>'DNSP On Med 2019ABR'!F394</f>
        <v>115.3</v>
      </c>
      <c r="H437" s="79">
        <f>'DNSP On Med 2019ABR'!G394</f>
        <v>115.3</v>
      </c>
      <c r="I437" s="79">
        <f>'DNSP On Med 2019ABR'!H394</f>
        <v>27902</v>
      </c>
      <c r="J437" s="79">
        <f>'DNSP On Med 2019ABR'!I394</f>
        <v>976</v>
      </c>
      <c r="K437" s="79">
        <f>'DNSP On Med 2019ABR'!J394</f>
        <v>33</v>
      </c>
      <c r="L437" s="80">
        <f>'DNSP On Med 2019ABR'!K394</f>
        <v>3.3811475409836068E-2</v>
      </c>
    </row>
    <row r="438" spans="1:13" x14ac:dyDescent="0.25">
      <c r="A438" s="71">
        <v>3029</v>
      </c>
      <c r="B438" s="4" t="s">
        <v>6</v>
      </c>
      <c r="C438" s="4">
        <v>2006</v>
      </c>
      <c r="D438" s="4">
        <v>3</v>
      </c>
      <c r="E438" s="79">
        <f>'DNSP On Med 2019ABR'!D395</f>
        <v>9847.9484600000014</v>
      </c>
      <c r="F438" s="77">
        <f>'Opex Price Calcs'!P9</f>
        <v>1.0181607380073696</v>
      </c>
      <c r="G438" s="79">
        <f>'DNSP On Med 2019ABR'!F395</f>
        <v>116.94799999999999</v>
      </c>
      <c r="H438" s="79">
        <f>'DNSP On Med 2019ABR'!G395</f>
        <v>116.94799999999999</v>
      </c>
      <c r="I438" s="79">
        <f>'DNSP On Med 2019ABR'!H395</f>
        <v>28024</v>
      </c>
      <c r="J438" s="79">
        <f>'DNSP On Med 2019ABR'!I395</f>
        <v>997</v>
      </c>
      <c r="K438" s="79">
        <f>'DNSP On Med 2019ABR'!J395</f>
        <v>49</v>
      </c>
      <c r="L438" s="80">
        <f>'DNSP On Med 2019ABR'!K395</f>
        <v>4.9147442326980942E-2</v>
      </c>
    </row>
    <row r="439" spans="1:13" x14ac:dyDescent="0.25">
      <c r="A439" s="71">
        <v>3029</v>
      </c>
      <c r="B439" s="4" t="s">
        <v>6</v>
      </c>
      <c r="C439" s="4">
        <v>2007</v>
      </c>
      <c r="D439" s="4">
        <v>3</v>
      </c>
      <c r="E439" s="79">
        <f>'DNSP On Med 2019ABR'!D396</f>
        <v>10429.196250000001</v>
      </c>
      <c r="F439" s="77">
        <f>'Opex Price Calcs'!P10</f>
        <v>1.0531931014872313</v>
      </c>
      <c r="G439" s="79">
        <f>'DNSP On Med 2019ABR'!F396</f>
        <v>109.596</v>
      </c>
      <c r="H439" s="79">
        <f>'DNSP On Med 2019ABR'!G396</f>
        <v>116.94799999999999</v>
      </c>
      <c r="I439" s="79">
        <f>'DNSP On Med 2019ABR'!H396</f>
        <v>28205</v>
      </c>
      <c r="J439" s="79">
        <f>'DNSP On Med 2019ABR'!I396</f>
        <v>1031</v>
      </c>
      <c r="K439" s="79">
        <f>'DNSP On Med 2019ABR'!J396</f>
        <v>80</v>
      </c>
      <c r="L439" s="80">
        <f>'DNSP On Med 2019ABR'!K396</f>
        <v>7.7594568380213391E-2</v>
      </c>
    </row>
    <row r="440" spans="1:13" x14ac:dyDescent="0.25">
      <c r="A440" s="71">
        <v>3029</v>
      </c>
      <c r="B440" s="4" t="s">
        <v>6</v>
      </c>
      <c r="C440" s="4">
        <v>2008</v>
      </c>
      <c r="D440" s="4">
        <v>3</v>
      </c>
      <c r="E440" s="79">
        <f>'DNSP On Med 2019ABR'!D397</f>
        <v>9089.4626899999985</v>
      </c>
      <c r="F440" s="77">
        <f>'Opex Price Calcs'!P11</f>
        <v>1.078564603993923</v>
      </c>
      <c r="G440" s="79">
        <f>'DNSP On Med 2019ABR'!F397</f>
        <v>107.227</v>
      </c>
      <c r="H440" s="79">
        <f>'DNSP On Med 2019ABR'!G397</f>
        <v>116.94799999999999</v>
      </c>
      <c r="I440" s="79">
        <f>'DNSP On Med 2019ABR'!H397</f>
        <v>28388</v>
      </c>
      <c r="J440" s="79">
        <f>'DNSP On Med 2019ABR'!I397</f>
        <v>1012</v>
      </c>
      <c r="K440" s="79">
        <f>'DNSP On Med 2019ABR'!J397</f>
        <v>66</v>
      </c>
      <c r="L440" s="80">
        <f>'DNSP On Med 2019ABR'!K397</f>
        <v>6.5217391304347824E-2</v>
      </c>
    </row>
    <row r="441" spans="1:13" x14ac:dyDescent="0.25">
      <c r="A441" s="71">
        <v>3029</v>
      </c>
      <c r="B441" s="4" t="s">
        <v>6</v>
      </c>
      <c r="C441" s="4">
        <v>2009</v>
      </c>
      <c r="D441" s="4">
        <v>3</v>
      </c>
      <c r="E441" s="79">
        <f>'DNSP On Med 2019ABR'!D398</f>
        <v>8029.8341999999993</v>
      </c>
      <c r="F441" s="77">
        <f>'Opex Price Calcs'!P12</f>
        <v>1.0915070880241431</v>
      </c>
      <c r="G441" s="79">
        <f>'DNSP On Med 2019ABR'!F398</f>
        <v>107.124</v>
      </c>
      <c r="H441" s="79">
        <f>'DNSP On Med 2019ABR'!G398</f>
        <v>116.94799999999999</v>
      </c>
      <c r="I441" s="79">
        <f>'DNSP On Med 2019ABR'!H398</f>
        <v>28291</v>
      </c>
      <c r="J441" s="79">
        <f>'DNSP On Med 2019ABR'!I398</f>
        <v>1012</v>
      </c>
      <c r="K441" s="79">
        <f>'DNSP On Med 2019ABR'!J398</f>
        <v>69</v>
      </c>
      <c r="L441" s="80">
        <f>'DNSP On Med 2019ABR'!K398</f>
        <v>6.8181818181818177E-2</v>
      </c>
    </row>
    <row r="442" spans="1:13" x14ac:dyDescent="0.25">
      <c r="A442" s="71">
        <v>3029</v>
      </c>
      <c r="B442" s="4" t="s">
        <v>6</v>
      </c>
      <c r="C442" s="4">
        <v>2010</v>
      </c>
      <c r="D442" s="4">
        <v>3</v>
      </c>
      <c r="E442" s="79">
        <f>'DNSP On Med 2019ABR'!D399</f>
        <v>8766.2753200000006</v>
      </c>
      <c r="F442" s="77">
        <f>'Opex Price Calcs'!P13</f>
        <v>1.1243125351578573</v>
      </c>
      <c r="G442" s="79">
        <f>'DNSP On Med 2019ABR'!F399</f>
        <v>115.7</v>
      </c>
      <c r="H442" s="79">
        <f>'DNSP On Med 2019ABR'!G399</f>
        <v>116.94799999999999</v>
      </c>
      <c r="I442" s="79">
        <f>'DNSP On Med 2019ABR'!H399</f>
        <v>28365</v>
      </c>
      <c r="J442" s="79">
        <f>'DNSP On Med 2019ABR'!I399</f>
        <v>1019</v>
      </c>
      <c r="K442" s="79">
        <f>'DNSP On Med 2019ABR'!J399</f>
        <v>72</v>
      </c>
      <c r="L442" s="80">
        <f>'DNSP On Med 2019ABR'!K399</f>
        <v>7.0657507360157024E-2</v>
      </c>
    </row>
    <row r="443" spans="1:13" x14ac:dyDescent="0.25">
      <c r="A443" s="71">
        <v>3029</v>
      </c>
      <c r="B443" s="4" t="s">
        <v>6</v>
      </c>
      <c r="C443" s="4">
        <v>2011</v>
      </c>
      <c r="D443" s="4">
        <v>3</v>
      </c>
      <c r="E443" s="79">
        <f>'DNSP On Med 2019ABR'!D400</f>
        <v>8827.1528600000001</v>
      </c>
      <c r="F443" s="77">
        <f>'Opex Price Calcs'!P14</f>
        <v>1.1430978626415853</v>
      </c>
      <c r="G443" s="79">
        <f>'DNSP On Med 2019ABR'!F400</f>
        <v>109.934</v>
      </c>
      <c r="H443" s="79">
        <f>'DNSP On Med 2019ABR'!G400</f>
        <v>116.94799999999999</v>
      </c>
      <c r="I443" s="79">
        <f>'DNSP On Med 2019ABR'!H400</f>
        <v>28397</v>
      </c>
      <c r="J443" s="79">
        <f>'DNSP On Med 2019ABR'!I400</f>
        <v>1022</v>
      </c>
      <c r="K443" s="79">
        <f>'DNSP On Med 2019ABR'!J400</f>
        <v>71</v>
      </c>
      <c r="L443" s="80">
        <f>'DNSP On Med 2019ABR'!K400</f>
        <v>6.947162426614481E-2</v>
      </c>
    </row>
    <row r="444" spans="1:13" x14ac:dyDescent="0.25">
      <c r="A444" s="71">
        <v>3029</v>
      </c>
      <c r="B444" s="4" t="s">
        <v>6</v>
      </c>
      <c r="C444" s="4">
        <v>2012</v>
      </c>
      <c r="D444" s="4">
        <v>3</v>
      </c>
      <c r="E444" s="79">
        <f>'DNSP On Med 2019ABR'!D401</f>
        <v>7763.1922100000002</v>
      </c>
      <c r="F444" s="77">
        <f>'Opex Price Calcs'!P15</f>
        <v>1.1601447797801889</v>
      </c>
      <c r="G444" s="79">
        <f>'DNSP On Med 2019ABR'!F401</f>
        <v>109.45099999999999</v>
      </c>
      <c r="H444" s="79">
        <f>'DNSP On Med 2019ABR'!G401</f>
        <v>116.94799999999999</v>
      </c>
      <c r="I444" s="79">
        <f>'DNSP On Med 2019ABR'!H401</f>
        <v>28429.036100828482</v>
      </c>
      <c r="J444" s="79">
        <f>'DNSP On Med 2019ABR'!I401</f>
        <v>1027</v>
      </c>
      <c r="K444" s="79">
        <f>'DNSP On Med 2019ABR'!J401</f>
        <v>73</v>
      </c>
      <c r="L444" s="80">
        <f>'DNSP On Med 2019ABR'!K401</f>
        <v>7.108081791626096E-2</v>
      </c>
    </row>
    <row r="445" spans="1:13" x14ac:dyDescent="0.25">
      <c r="A445" s="71">
        <v>3029</v>
      </c>
      <c r="B445" s="4" t="s">
        <v>6</v>
      </c>
      <c r="C445" s="4">
        <v>2013</v>
      </c>
      <c r="D445" s="4">
        <v>3</v>
      </c>
      <c r="E445" s="79">
        <f>'DNSP On Med 2019ABR'!D402</f>
        <v>8474.6860300000008</v>
      </c>
      <c r="F445" s="77">
        <f>'Opex Price Calcs'!P16</f>
        <v>1.1787456307534185</v>
      </c>
      <c r="G445" s="79">
        <f>'DNSP On Med 2019ABR'!F402</f>
        <v>107.389</v>
      </c>
      <c r="H445" s="79">
        <f>'DNSP On Med 2019ABR'!G402</f>
        <v>116.94799999999999</v>
      </c>
      <c r="I445" s="79">
        <f>'DNSP On Med 2019ABR'!H402</f>
        <v>28584</v>
      </c>
      <c r="J445" s="79">
        <f>'DNSP On Med 2019ABR'!I402</f>
        <v>1023</v>
      </c>
      <c r="K445" s="79">
        <f>'DNSP On Med 2019ABR'!J402</f>
        <v>72</v>
      </c>
      <c r="L445" s="80">
        <f>'DNSP On Med 2019ABR'!K402</f>
        <v>7.0381231671554259E-2</v>
      </c>
    </row>
    <row r="446" spans="1:13" x14ac:dyDescent="0.25">
      <c r="A446" s="71">
        <v>3029</v>
      </c>
      <c r="B446" s="4" t="s">
        <v>6</v>
      </c>
      <c r="C446" s="4">
        <v>2014</v>
      </c>
      <c r="D446" s="4">
        <v>3</v>
      </c>
      <c r="E446" s="79">
        <f>'DNSP On Med 2019ABR'!D403</f>
        <v>9120.4709999999995</v>
      </c>
      <c r="F446" s="77">
        <f>'Opex Price Calcs'!P17</f>
        <v>1.2033004656242552</v>
      </c>
      <c r="G446" s="79">
        <f>'DNSP On Med 2019ABR'!F403</f>
        <v>98.855999999999995</v>
      </c>
      <c r="H446" s="79">
        <f>'DNSP On Med 2019ABR'!G403</f>
        <v>116.94799999999999</v>
      </c>
      <c r="I446" s="79">
        <f>'DNSP On Med 2019ABR'!H403</f>
        <v>28627</v>
      </c>
      <c r="J446" s="79">
        <f>'DNSP On Med 2019ABR'!I403</f>
        <v>1011</v>
      </c>
      <c r="K446" s="79">
        <f>'DNSP On Med 2019ABR'!J403</f>
        <v>76</v>
      </c>
      <c r="L446" s="80">
        <f>'DNSP On Med 2019ABR'!K403</f>
        <v>7.5173095944609303E-2</v>
      </c>
    </row>
    <row r="447" spans="1:13" x14ac:dyDescent="0.25">
      <c r="A447" s="71">
        <v>3029</v>
      </c>
      <c r="B447" s="4" t="s">
        <v>6</v>
      </c>
      <c r="C447" s="4">
        <v>2015</v>
      </c>
      <c r="D447" s="4">
        <v>3</v>
      </c>
      <c r="E447" s="79">
        <f>'DNSP On Med 2019ABR'!D404</f>
        <v>9169.7749999999996</v>
      </c>
      <c r="F447" s="77">
        <f>'Opex Price Calcs'!P18</f>
        <v>1.2317327248241474</v>
      </c>
      <c r="G447" s="79">
        <f>'DNSP On Med 2019ABR'!F404</f>
        <v>94.32</v>
      </c>
      <c r="H447" s="79">
        <f>'DNSP On Med 2019ABR'!G404</f>
        <v>116.94799999999999</v>
      </c>
      <c r="I447" s="79">
        <f>'DNSP On Med 2019ABR'!H404</f>
        <v>28713</v>
      </c>
      <c r="J447" s="79">
        <f>'DNSP On Med 2019ABR'!I404</f>
        <v>1028</v>
      </c>
      <c r="K447" s="79">
        <f>'DNSP On Med 2019ABR'!J404</f>
        <v>81</v>
      </c>
      <c r="L447" s="80">
        <f>'DNSP On Med 2019ABR'!K404</f>
        <v>7.8793774319066145E-2</v>
      </c>
    </row>
    <row r="448" spans="1:13" x14ac:dyDescent="0.25">
      <c r="A448" s="71">
        <v>3029</v>
      </c>
      <c r="B448" s="4" t="s">
        <v>6</v>
      </c>
      <c r="C448" s="4">
        <v>2016</v>
      </c>
      <c r="D448" s="4">
        <v>3</v>
      </c>
      <c r="E448" s="79">
        <f>'DNSP On Med 2019ABR'!D405</f>
        <v>9308.9364199999982</v>
      </c>
      <c r="F448" s="77">
        <f>'Opex Price Calcs'!P19</f>
        <v>1.2460953688434946</v>
      </c>
      <c r="G448" s="79">
        <f>'DNSP On Med 2019ABR'!F405</f>
        <v>101.753</v>
      </c>
      <c r="H448" s="79">
        <f>'DNSP On Med 2019ABR'!G405</f>
        <v>116.94799999999999</v>
      </c>
      <c r="I448" s="79">
        <f>'DNSP On Med 2019ABR'!H405</f>
        <v>28808</v>
      </c>
      <c r="J448" s="79">
        <f>'DNSP On Med 2019ABR'!I405</f>
        <v>1025</v>
      </c>
      <c r="K448" s="79">
        <f>'DNSP On Med 2019ABR'!J405</f>
        <v>84</v>
      </c>
      <c r="L448" s="80">
        <f>'DNSP On Med 2019ABR'!K405</f>
        <v>8.1951219512195125E-2</v>
      </c>
    </row>
    <row r="449" spans="1:13" x14ac:dyDescent="0.25">
      <c r="A449" s="71">
        <v>3029</v>
      </c>
      <c r="B449" s="4" t="s">
        <v>6</v>
      </c>
      <c r="C449" s="4">
        <v>2017</v>
      </c>
      <c r="D449" s="4">
        <v>3</v>
      </c>
      <c r="E449" s="79">
        <f>'DNSP On Med 2019ABR'!D406</f>
        <v>8980.0249199999998</v>
      </c>
      <c r="F449" s="77">
        <f>'Opex Price Calcs'!P20</f>
        <v>1.2681003312092725</v>
      </c>
      <c r="G449" s="79">
        <f>'DNSP On Med 2019ABR'!F406</f>
        <v>88.875</v>
      </c>
      <c r="H449" s="79">
        <f>'DNSP On Med 2019ABR'!G406</f>
        <v>116.94799999999999</v>
      </c>
      <c r="I449" s="79">
        <f>'DNSP On Med 2019ABR'!H406</f>
        <v>29057</v>
      </c>
      <c r="J449" s="79">
        <f>'DNSP On Med 2019ABR'!I406</f>
        <v>1027</v>
      </c>
      <c r="K449" s="79">
        <f>'DNSP On Med 2019ABR'!J406</f>
        <v>85</v>
      </c>
      <c r="L449" s="80">
        <f>'DNSP On Med 2019ABR'!K406</f>
        <v>8.2765335929892894E-2</v>
      </c>
    </row>
    <row r="450" spans="1:13" x14ac:dyDescent="0.25">
      <c r="A450" s="71">
        <v>3029</v>
      </c>
      <c r="B450" s="4" t="s">
        <v>6</v>
      </c>
      <c r="C450" s="4">
        <v>2018</v>
      </c>
      <c r="D450" s="4">
        <v>3</v>
      </c>
      <c r="E450" s="79">
        <f>'DNSP On Med 2019ABR'!D407</f>
        <v>10228.80791</v>
      </c>
      <c r="F450" s="77">
        <f>'Opex Price Calcs'!P21</f>
        <v>1.2997613887589472</v>
      </c>
      <c r="G450" s="79">
        <f>'DNSP On Med 2019ABR'!F407</f>
        <v>98.015000000000001</v>
      </c>
      <c r="H450" s="79">
        <f>'DNSP On Med 2019ABR'!G407</f>
        <v>116.94799999999999</v>
      </c>
      <c r="I450" s="79">
        <f>'DNSP On Med 2019ABR'!H407</f>
        <v>29246</v>
      </c>
      <c r="J450" s="79">
        <f>'DNSP On Med 2019ABR'!I407</f>
        <v>1038</v>
      </c>
      <c r="K450" s="79">
        <f>'DNSP On Med 2019ABR'!J407</f>
        <v>92</v>
      </c>
      <c r="L450" s="80">
        <f>'DNSP On Med 2019ABR'!K407</f>
        <v>8.8631984585741813E-2</v>
      </c>
    </row>
    <row r="451" spans="1:13" x14ac:dyDescent="0.25">
      <c r="A451" s="71">
        <v>3029</v>
      </c>
      <c r="B451" s="4" t="s">
        <v>6</v>
      </c>
      <c r="C451" s="4">
        <v>2019</v>
      </c>
      <c r="D451" s="4">
        <v>3</v>
      </c>
      <c r="E451" s="79">
        <f>'DNSP On Med 2019ABR'!D408</f>
        <v>10005.215690000001</v>
      </c>
      <c r="F451" s="77">
        <f>'Opex Price Calcs'!P22</f>
        <v>1.3315179820324823</v>
      </c>
      <c r="G451" s="79">
        <f>'DNSP On Med 2019ABR'!F408</f>
        <v>92.986999999999995</v>
      </c>
      <c r="H451" s="79">
        <f>'DNSP On Med 2019ABR'!G408</f>
        <v>116.94799999999999</v>
      </c>
      <c r="I451" s="79">
        <f>'DNSP On Med 2019ABR'!H408</f>
        <v>29456</v>
      </c>
      <c r="J451" s="79">
        <f>'DNSP On Med 2019ABR'!I408</f>
        <v>1038</v>
      </c>
      <c r="K451" s="79">
        <f>'DNSP On Med 2019ABR'!J408</f>
        <v>101</v>
      </c>
      <c r="L451" s="80">
        <f>'DNSP On Med 2019ABR'!K408</f>
        <v>9.7302504816955682E-2</v>
      </c>
      <c r="M451" s="9"/>
    </row>
    <row r="452" spans="1:13" x14ac:dyDescent="0.25">
      <c r="A452" s="71">
        <v>3029</v>
      </c>
      <c r="B452" s="4" t="s">
        <v>6</v>
      </c>
      <c r="C452" s="4">
        <v>2020</v>
      </c>
      <c r="D452" s="4">
        <v>3</v>
      </c>
      <c r="E452" s="72">
        <v>9416.4586899999977</v>
      </c>
      <c r="F452" s="77">
        <f>'Opex Price Calcs'!P23</f>
        <v>1.4058700369485218</v>
      </c>
      <c r="G452" s="81">
        <f>'OEB-Yearbook'!E453</f>
        <v>101.774</v>
      </c>
      <c r="H452" s="75">
        <f>MAX(G452,H451)</f>
        <v>116.94799999999999</v>
      </c>
      <c r="I452" s="81">
        <f>'OEB-Yearbook'!F453</f>
        <v>29718</v>
      </c>
      <c r="J452" s="72">
        <f>Lines!S11</f>
        <v>1035</v>
      </c>
      <c r="K452" s="72">
        <f>Lines!T11</f>
        <v>100</v>
      </c>
      <c r="L452" s="78">
        <f>K452/J452</f>
        <v>9.6618357487922704E-2</v>
      </c>
    </row>
    <row r="453" spans="1:13" x14ac:dyDescent="0.25">
      <c r="A453" s="71">
        <v>3029</v>
      </c>
      <c r="B453" s="4" t="s">
        <v>6</v>
      </c>
      <c r="C453" s="4">
        <v>2021</v>
      </c>
      <c r="D453" s="4">
        <v>3</v>
      </c>
      <c r="E453" s="72">
        <v>9849.8478699999996</v>
      </c>
      <c r="F453" s="77">
        <f>'Opex Price Calcs'!P24</f>
        <v>1.4584022182954006</v>
      </c>
      <c r="G453" s="89">
        <v>101.104</v>
      </c>
      <c r="H453" s="75">
        <f>MAX(G453,H452)</f>
        <v>116.94799999999999</v>
      </c>
      <c r="I453" s="81">
        <f>'OEB-Yearbook'!F454</f>
        <v>30041</v>
      </c>
      <c r="J453" s="72">
        <f>Lines!I11</f>
        <v>1009</v>
      </c>
      <c r="K453" s="72">
        <f>Lines!J11</f>
        <v>96</v>
      </c>
      <c r="L453" s="78">
        <f>K453/J453</f>
        <v>9.5143706640237857E-2</v>
      </c>
    </row>
    <row r="454" spans="1:13" x14ac:dyDescent="0.25">
      <c r="A454" s="71">
        <v>3030</v>
      </c>
      <c r="B454" s="4" t="s">
        <v>9</v>
      </c>
      <c r="C454" s="4">
        <v>2005</v>
      </c>
      <c r="D454" s="4">
        <v>3</v>
      </c>
      <c r="E454" s="79">
        <f>'DNSP On Med 2019ABR'!D409</f>
        <v>6312.4875199999997</v>
      </c>
      <c r="F454" s="77">
        <f>'Opex Price Calcs'!P8</f>
        <v>1</v>
      </c>
      <c r="G454" s="79">
        <f>'DNSP On Med 2019ABR'!F409</f>
        <v>138.84200000000001</v>
      </c>
      <c r="H454" s="79">
        <f>'DNSP On Med 2019ABR'!G409</f>
        <v>138.84200000000001</v>
      </c>
      <c r="I454" s="79">
        <f>'DNSP On Med 2019ABR'!H409</f>
        <v>27437</v>
      </c>
      <c r="J454" s="79">
        <f>'DNSP On Med 2019ABR'!I409</f>
        <v>458</v>
      </c>
      <c r="K454" s="79">
        <f>'DNSP On Med 2019ABR'!J409</f>
        <v>225</v>
      </c>
      <c r="L454" s="80">
        <f>'DNSP On Med 2019ABR'!K409</f>
        <v>0.49126637554585151</v>
      </c>
    </row>
    <row r="455" spans="1:13" x14ac:dyDescent="0.25">
      <c r="A455" s="71">
        <v>3030</v>
      </c>
      <c r="B455" s="4" t="s">
        <v>9</v>
      </c>
      <c r="C455" s="4">
        <v>2006</v>
      </c>
      <c r="D455" s="4">
        <v>3</v>
      </c>
      <c r="E455" s="79">
        <f>'DNSP On Med 2019ABR'!D410</f>
        <v>5913.5433100000009</v>
      </c>
      <c r="F455" s="77">
        <f>'Opex Price Calcs'!P9</f>
        <v>1.0181607380073696</v>
      </c>
      <c r="G455" s="79">
        <f>'DNSP On Med 2019ABR'!F410</f>
        <v>142.30000000000001</v>
      </c>
      <c r="H455" s="79">
        <f>'DNSP On Med 2019ABR'!G410</f>
        <v>142.30000000000001</v>
      </c>
      <c r="I455" s="79">
        <f>'DNSP On Med 2019ABR'!H410</f>
        <v>27636</v>
      </c>
      <c r="J455" s="79">
        <f>'DNSP On Med 2019ABR'!I410</f>
        <v>462</v>
      </c>
      <c r="K455" s="79">
        <f>'DNSP On Med 2019ABR'!J410</f>
        <v>229</v>
      </c>
      <c r="L455" s="80">
        <f>'DNSP On Med 2019ABR'!K410</f>
        <v>0.49567099567099565</v>
      </c>
    </row>
    <row r="456" spans="1:13" x14ac:dyDescent="0.25">
      <c r="A456" s="71">
        <v>3030</v>
      </c>
      <c r="B456" s="4" t="s">
        <v>9</v>
      </c>
      <c r="C456" s="4">
        <v>2007</v>
      </c>
      <c r="D456" s="4">
        <v>3</v>
      </c>
      <c r="E456" s="79">
        <f>'DNSP On Med 2019ABR'!D411</f>
        <v>5567.9847500000005</v>
      </c>
      <c r="F456" s="77">
        <f>'Opex Price Calcs'!P10</f>
        <v>1.0531931014872313</v>
      </c>
      <c r="G456" s="79">
        <f>'DNSP On Med 2019ABR'!F411</f>
        <v>142.30000000000001</v>
      </c>
      <c r="H456" s="79">
        <f>'DNSP On Med 2019ABR'!G411</f>
        <v>142.30000000000001</v>
      </c>
      <c r="I456" s="79">
        <f>'DNSP On Med 2019ABR'!H411</f>
        <v>27789</v>
      </c>
      <c r="J456" s="79">
        <f>'DNSP On Med 2019ABR'!I411</f>
        <v>469</v>
      </c>
      <c r="K456" s="79">
        <f>'DNSP On Med 2019ABR'!J411</f>
        <v>236</v>
      </c>
      <c r="L456" s="80">
        <f>'DNSP On Med 2019ABR'!K411</f>
        <v>0.50319829424307039</v>
      </c>
    </row>
    <row r="457" spans="1:13" x14ac:dyDescent="0.25">
      <c r="A457" s="71">
        <v>3030</v>
      </c>
      <c r="B457" s="4" t="s">
        <v>9</v>
      </c>
      <c r="C457" s="4">
        <v>2008</v>
      </c>
      <c r="D457" s="4">
        <v>3</v>
      </c>
      <c r="E457" s="79">
        <f>'DNSP On Med 2019ABR'!D412</f>
        <v>5190.3169799999996</v>
      </c>
      <c r="F457" s="77">
        <f>'Opex Price Calcs'!P11</f>
        <v>1.078564603993923</v>
      </c>
      <c r="G457" s="79">
        <f>'DNSP On Med 2019ABR'!F412</f>
        <v>137.328</v>
      </c>
      <c r="H457" s="79">
        <f>'DNSP On Med 2019ABR'!G412</f>
        <v>142.30000000000001</v>
      </c>
      <c r="I457" s="79">
        <f>'DNSP On Med 2019ABR'!H412</f>
        <v>27929</v>
      </c>
      <c r="J457" s="79">
        <f>'DNSP On Med 2019ABR'!I412</f>
        <v>467</v>
      </c>
      <c r="K457" s="79">
        <f>'DNSP On Med 2019ABR'!J412</f>
        <v>240</v>
      </c>
      <c r="L457" s="80">
        <f>'DNSP On Med 2019ABR'!K412</f>
        <v>0.51391862955032119</v>
      </c>
    </row>
    <row r="458" spans="1:13" x14ac:dyDescent="0.25">
      <c r="A458" s="71">
        <v>3030</v>
      </c>
      <c r="B458" s="4" t="s">
        <v>9</v>
      </c>
      <c r="C458" s="4">
        <v>2009</v>
      </c>
      <c r="D458" s="4">
        <v>3</v>
      </c>
      <c r="E458" s="79">
        <f>'DNSP On Med 2019ABR'!D413</f>
        <v>5059.6882100000003</v>
      </c>
      <c r="F458" s="77">
        <f>'Opex Price Calcs'!P12</f>
        <v>1.0915070880241431</v>
      </c>
      <c r="G458" s="79">
        <f>'DNSP On Med 2019ABR'!F413</f>
        <v>122.372</v>
      </c>
      <c r="H458" s="79">
        <f>'DNSP On Med 2019ABR'!G413</f>
        <v>142.30000000000001</v>
      </c>
      <c r="I458" s="79">
        <f>'DNSP On Med 2019ABR'!H413</f>
        <v>28054</v>
      </c>
      <c r="J458" s="79">
        <f>'DNSP On Med 2019ABR'!I413</f>
        <v>458</v>
      </c>
      <c r="K458" s="79">
        <f>'DNSP On Med 2019ABR'!J413</f>
        <v>239.00000000000003</v>
      </c>
      <c r="L458" s="80">
        <f>'DNSP On Med 2019ABR'!K413</f>
        <v>0.52183406113537123</v>
      </c>
    </row>
    <row r="459" spans="1:13" x14ac:dyDescent="0.25">
      <c r="A459" s="71">
        <v>3030</v>
      </c>
      <c r="B459" s="4" t="s">
        <v>9</v>
      </c>
      <c r="C459" s="4">
        <v>2010</v>
      </c>
      <c r="D459" s="4">
        <v>3</v>
      </c>
      <c r="E459" s="79">
        <f>'DNSP On Med 2019ABR'!D414</f>
        <v>5372.8161799999998</v>
      </c>
      <c r="F459" s="77">
        <f>'Opex Price Calcs'!P13</f>
        <v>1.1243125351578573</v>
      </c>
      <c r="G459" s="79">
        <f>'DNSP On Med 2019ABR'!F414</f>
        <v>143.41999999999999</v>
      </c>
      <c r="H459" s="79">
        <f>'DNSP On Med 2019ABR'!G414</f>
        <v>143.41999999999999</v>
      </c>
      <c r="I459" s="79">
        <f>'DNSP On Med 2019ABR'!H414</f>
        <v>28183</v>
      </c>
      <c r="J459" s="79">
        <f>'DNSP On Med 2019ABR'!I414</f>
        <v>476</v>
      </c>
      <c r="K459" s="79">
        <f>'DNSP On Med 2019ABR'!J414</f>
        <v>259</v>
      </c>
      <c r="L459" s="80">
        <f>'DNSP On Med 2019ABR'!K414</f>
        <v>0.54411764705882348</v>
      </c>
    </row>
    <row r="460" spans="1:13" x14ac:dyDescent="0.25">
      <c r="A460" s="71">
        <v>3030</v>
      </c>
      <c r="B460" s="4" t="s">
        <v>9</v>
      </c>
      <c r="C460" s="4">
        <v>2011</v>
      </c>
      <c r="D460" s="4">
        <v>3</v>
      </c>
      <c r="E460" s="79">
        <f>'DNSP On Med 2019ABR'!D415</f>
        <v>5443.5600460022561</v>
      </c>
      <c r="F460" s="77">
        <f>'Opex Price Calcs'!P14</f>
        <v>1.1430978626415853</v>
      </c>
      <c r="G460" s="79">
        <f>'DNSP On Med 2019ABR'!F415</f>
        <v>125.47799999999999</v>
      </c>
      <c r="H460" s="79">
        <f>'DNSP On Med 2019ABR'!G415</f>
        <v>143.41999999999999</v>
      </c>
      <c r="I460" s="79">
        <f>'DNSP On Med 2019ABR'!H415</f>
        <v>28094</v>
      </c>
      <c r="J460" s="79">
        <f>'DNSP On Med 2019ABR'!I415</f>
        <v>465</v>
      </c>
      <c r="K460" s="79">
        <f>'DNSP On Med 2019ABR'!J415</f>
        <v>254</v>
      </c>
      <c r="L460" s="80">
        <f>'DNSP On Med 2019ABR'!K415</f>
        <v>0.54623655913978497</v>
      </c>
    </row>
    <row r="461" spans="1:13" x14ac:dyDescent="0.25">
      <c r="A461" s="71">
        <v>3030</v>
      </c>
      <c r="B461" s="4" t="s">
        <v>9</v>
      </c>
      <c r="C461" s="4">
        <v>2012</v>
      </c>
      <c r="D461" s="4">
        <v>3</v>
      </c>
      <c r="E461" s="79">
        <f>'DNSP On Med 2019ABR'!D416</f>
        <v>6034.0945385246941</v>
      </c>
      <c r="F461" s="77">
        <f>'Opex Price Calcs'!P15</f>
        <v>1.1601447797801889</v>
      </c>
      <c r="G461" s="79">
        <f>'DNSP On Med 2019ABR'!F416</f>
        <v>122.227</v>
      </c>
      <c r="H461" s="79">
        <f>'DNSP On Med 2019ABR'!G416</f>
        <v>143.41999999999999</v>
      </c>
      <c r="I461" s="79">
        <f>'DNSP On Med 2019ABR'!H416</f>
        <v>28130</v>
      </c>
      <c r="J461" s="79">
        <f>'DNSP On Med 2019ABR'!I416</f>
        <v>448</v>
      </c>
      <c r="K461" s="79">
        <f>'DNSP On Med 2019ABR'!J416</f>
        <v>248</v>
      </c>
      <c r="L461" s="80">
        <f>'DNSP On Med 2019ABR'!K416</f>
        <v>0.5535714285714286</v>
      </c>
    </row>
    <row r="462" spans="1:13" x14ac:dyDescent="0.25">
      <c r="A462" s="71">
        <v>3030</v>
      </c>
      <c r="B462" s="4" t="s">
        <v>9</v>
      </c>
      <c r="C462" s="4">
        <v>2013</v>
      </c>
      <c r="D462" s="4">
        <v>3</v>
      </c>
      <c r="E462" s="79">
        <f>'DNSP On Med 2019ABR'!D417</f>
        <v>5885.9952000000012</v>
      </c>
      <c r="F462" s="77">
        <f>'Opex Price Calcs'!P16</f>
        <v>1.1787456307534185</v>
      </c>
      <c r="G462" s="79">
        <f>'DNSP On Med 2019ABR'!F417</f>
        <v>133.124</v>
      </c>
      <c r="H462" s="79">
        <f>'DNSP On Med 2019ABR'!G417</f>
        <v>143.41999999999999</v>
      </c>
      <c r="I462" s="79">
        <f>'DNSP On Med 2019ABR'!H417</f>
        <v>28400</v>
      </c>
      <c r="J462" s="79">
        <f>'DNSP On Med 2019ABR'!I417</f>
        <v>467</v>
      </c>
      <c r="K462" s="79">
        <f>'DNSP On Med 2019ABR'!J417</f>
        <v>272</v>
      </c>
      <c r="L462" s="80">
        <f>'DNSP On Med 2019ABR'!K417</f>
        <v>0.58244111349036398</v>
      </c>
    </row>
    <row r="463" spans="1:13" x14ac:dyDescent="0.25">
      <c r="A463" s="71">
        <v>3030</v>
      </c>
      <c r="B463" s="4" t="s">
        <v>9</v>
      </c>
      <c r="C463" s="4">
        <v>2014</v>
      </c>
      <c r="D463" s="4">
        <v>3</v>
      </c>
      <c r="E463" s="79">
        <f>'DNSP On Med 2019ABR'!D418</f>
        <v>6639.1080000000002</v>
      </c>
      <c r="F463" s="77">
        <f>'Opex Price Calcs'!P17</f>
        <v>1.2033004656242552</v>
      </c>
      <c r="G463" s="79">
        <f>'DNSP On Med 2019ABR'!F418</f>
        <v>122.20099999999999</v>
      </c>
      <c r="H463" s="79">
        <f>'DNSP On Med 2019ABR'!G418</f>
        <v>143.41999999999999</v>
      </c>
      <c r="I463" s="79">
        <f>'DNSP On Med 2019ABR'!H418</f>
        <v>28640</v>
      </c>
      <c r="J463" s="79">
        <f>'DNSP On Med 2019ABR'!I418</f>
        <v>461</v>
      </c>
      <c r="K463" s="79">
        <f>'DNSP On Med 2019ABR'!J418</f>
        <v>269</v>
      </c>
      <c r="L463" s="80">
        <f>'DNSP On Med 2019ABR'!K418</f>
        <v>0.58351409978308022</v>
      </c>
    </row>
    <row r="464" spans="1:13" x14ac:dyDescent="0.25">
      <c r="A464" s="71">
        <v>3030</v>
      </c>
      <c r="B464" s="4" t="s">
        <v>9</v>
      </c>
      <c r="C464" s="4">
        <v>2015</v>
      </c>
      <c r="D464" s="4">
        <v>3</v>
      </c>
      <c r="E464" s="79">
        <f>'DNSP On Med 2019ABR'!D419</f>
        <v>6658.0060000000003</v>
      </c>
      <c r="F464" s="77">
        <f>'Opex Price Calcs'!P18</f>
        <v>1.2317327248241474</v>
      </c>
      <c r="G464" s="79">
        <f>'DNSP On Med 2019ABR'!F419</f>
        <v>109.044</v>
      </c>
      <c r="H464" s="79">
        <f>'DNSP On Med 2019ABR'!G419</f>
        <v>143.41999999999999</v>
      </c>
      <c r="I464" s="79">
        <f>'DNSP On Med 2019ABR'!H419</f>
        <v>28892</v>
      </c>
      <c r="J464" s="79">
        <f>'DNSP On Med 2019ABR'!I419</f>
        <v>448</v>
      </c>
      <c r="K464" s="79">
        <f>'DNSP On Med 2019ABR'!J419</f>
        <v>260</v>
      </c>
      <c r="L464" s="80">
        <f>'DNSP On Med 2019ABR'!K419</f>
        <v>0.5803571428571429</v>
      </c>
    </row>
    <row r="465" spans="1:13" x14ac:dyDescent="0.25">
      <c r="A465" s="71">
        <v>3030</v>
      </c>
      <c r="B465" s="4" t="s">
        <v>9</v>
      </c>
      <c r="C465" s="4">
        <v>2016</v>
      </c>
      <c r="D465" s="4">
        <v>3</v>
      </c>
      <c r="E465" s="79">
        <f>'DNSP On Med 2019ABR'!D420</f>
        <v>6535.0755533999982</v>
      </c>
      <c r="F465" s="77">
        <f>'Opex Price Calcs'!P19</f>
        <v>1.2460953688434946</v>
      </c>
      <c r="G465" s="79">
        <f>'DNSP On Med 2019ABR'!F420</f>
        <v>119.44799999999999</v>
      </c>
      <c r="H465" s="79">
        <f>'DNSP On Med 2019ABR'!G420</f>
        <v>143.41999999999999</v>
      </c>
      <c r="I465" s="79">
        <f>'DNSP On Med 2019ABR'!H420</f>
        <v>29327</v>
      </c>
      <c r="J465" s="79">
        <f>'DNSP On Med 2019ABR'!I420</f>
        <v>449</v>
      </c>
      <c r="K465" s="79">
        <f>'DNSP On Med 2019ABR'!J420</f>
        <v>263</v>
      </c>
      <c r="L465" s="80">
        <f>'DNSP On Med 2019ABR'!K420</f>
        <v>0.58574610244988867</v>
      </c>
    </row>
    <row r="466" spans="1:13" x14ac:dyDescent="0.25">
      <c r="A466" s="71">
        <v>3030</v>
      </c>
      <c r="B466" s="4" t="s">
        <v>9</v>
      </c>
      <c r="C466" s="4">
        <v>2017</v>
      </c>
      <c r="D466" s="4">
        <v>3</v>
      </c>
      <c r="E466" s="79">
        <f>'DNSP On Med 2019ABR'!D421</f>
        <v>6904.0379000000003</v>
      </c>
      <c r="F466" s="77">
        <f>'Opex Price Calcs'!P20</f>
        <v>1.2681003312092725</v>
      </c>
      <c r="G466" s="79">
        <f>'DNSP On Med 2019ABR'!F421</f>
        <v>109.252</v>
      </c>
      <c r="H466" s="79">
        <f>'DNSP On Med 2019ABR'!G421</f>
        <v>143.41999999999999</v>
      </c>
      <c r="I466" s="79">
        <f>'DNSP On Med 2019ABR'!H421</f>
        <v>29756</v>
      </c>
      <c r="J466" s="79">
        <f>'DNSP On Med 2019ABR'!I421</f>
        <v>455</v>
      </c>
      <c r="K466" s="79">
        <f>'DNSP On Med 2019ABR'!J421</f>
        <v>265</v>
      </c>
      <c r="L466" s="80">
        <f>'DNSP On Med 2019ABR'!K421</f>
        <v>0.58241758241758246</v>
      </c>
    </row>
    <row r="467" spans="1:13" x14ac:dyDescent="0.25">
      <c r="A467" s="71">
        <v>3030</v>
      </c>
      <c r="B467" s="4" t="s">
        <v>9</v>
      </c>
      <c r="C467" s="4">
        <v>2018</v>
      </c>
      <c r="D467" s="4">
        <v>3</v>
      </c>
      <c r="E467" s="79">
        <f>'DNSP On Med 2019ABR'!D422</f>
        <v>7545.3894199999986</v>
      </c>
      <c r="F467" s="77">
        <f>'Opex Price Calcs'!P21</f>
        <v>1.2997613887589472</v>
      </c>
      <c r="G467" s="79">
        <f>'DNSP On Med 2019ABR'!F422</f>
        <v>126.059</v>
      </c>
      <c r="H467" s="79">
        <f>'DNSP On Med 2019ABR'!G422</f>
        <v>143.41999999999999</v>
      </c>
      <c r="I467" s="79">
        <f>'DNSP On Med 2019ABR'!H422</f>
        <v>30016</v>
      </c>
      <c r="J467" s="79">
        <f>'DNSP On Med 2019ABR'!I422</f>
        <v>457</v>
      </c>
      <c r="K467" s="79">
        <f>'DNSP On Med 2019ABR'!J422</f>
        <v>269</v>
      </c>
      <c r="L467" s="80">
        <f>'DNSP On Med 2019ABR'!K422</f>
        <v>0.5886214442013129</v>
      </c>
    </row>
    <row r="468" spans="1:13" x14ac:dyDescent="0.25">
      <c r="A468" s="71">
        <v>3030</v>
      </c>
      <c r="B468" s="4" t="s">
        <v>9</v>
      </c>
      <c r="C468" s="4">
        <v>2019</v>
      </c>
      <c r="D468" s="4">
        <v>3</v>
      </c>
      <c r="E468" s="79">
        <f>'DNSP On Med 2019ABR'!D423</f>
        <v>7356.4129499999999</v>
      </c>
      <c r="F468" s="77">
        <f>'Opex Price Calcs'!P22</f>
        <v>1.3315179820324823</v>
      </c>
      <c r="G468" s="79">
        <f>'DNSP On Med 2019ABR'!F423</f>
        <v>120.116</v>
      </c>
      <c r="H468" s="79">
        <f>'DNSP On Med 2019ABR'!G423</f>
        <v>143.41999999999999</v>
      </c>
      <c r="I468" s="79">
        <f>'DNSP On Med 2019ABR'!H423</f>
        <v>30397</v>
      </c>
      <c r="J468" s="79">
        <f>'DNSP On Med 2019ABR'!I423</f>
        <v>456</v>
      </c>
      <c r="K468" s="79">
        <f>'DNSP On Med 2019ABR'!J423</f>
        <v>273</v>
      </c>
      <c r="L468" s="80">
        <f>'DNSP On Med 2019ABR'!K423</f>
        <v>0.59868421052631582</v>
      </c>
      <c r="M468" s="9"/>
    </row>
    <row r="469" spans="1:13" x14ac:dyDescent="0.25">
      <c r="A469" s="71">
        <v>3030</v>
      </c>
      <c r="B469" s="4" t="s">
        <v>9</v>
      </c>
      <c r="C469" s="4">
        <v>2020</v>
      </c>
      <c r="D469" s="4">
        <v>3</v>
      </c>
      <c r="E469" s="72">
        <v>7805.8774500000009</v>
      </c>
      <c r="F469" s="77">
        <f>'Opex Price Calcs'!P23</f>
        <v>1.4058700369485218</v>
      </c>
      <c r="G469" s="81">
        <f>'OEB-Yearbook'!E470</f>
        <v>126.42</v>
      </c>
      <c r="H469" s="75">
        <f>MAX(G469,H468)</f>
        <v>143.41999999999999</v>
      </c>
      <c r="I469" s="81">
        <f>'OEB-Yearbook'!F470</f>
        <v>30661</v>
      </c>
      <c r="J469" s="72">
        <f>Lines!S23</f>
        <v>455</v>
      </c>
      <c r="K469" s="72">
        <f>Lines!T23</f>
        <v>274</v>
      </c>
      <c r="L469" s="78">
        <f>K469/J469</f>
        <v>0.60219780219780217</v>
      </c>
    </row>
    <row r="470" spans="1:13" x14ac:dyDescent="0.25">
      <c r="A470" s="71">
        <v>3030</v>
      </c>
      <c r="B470" s="4" t="s">
        <v>9</v>
      </c>
      <c r="C470" s="4">
        <v>2021</v>
      </c>
      <c r="D470" s="4">
        <v>3</v>
      </c>
      <c r="E470" s="72">
        <v>7421.9997599999997</v>
      </c>
      <c r="F470" s="77">
        <f>'Opex Price Calcs'!P24</f>
        <v>1.4584022182954006</v>
      </c>
      <c r="G470" s="89">
        <v>123.024</v>
      </c>
      <c r="H470" s="75">
        <f>MAX(G470,H469)</f>
        <v>143.41999999999999</v>
      </c>
      <c r="I470" s="81">
        <f>'OEB-Yearbook'!F471</f>
        <v>30904</v>
      </c>
      <c r="J470" s="72">
        <f>Lines!I23</f>
        <v>454</v>
      </c>
      <c r="K470" s="72">
        <f>Lines!J23</f>
        <v>273</v>
      </c>
      <c r="L470" s="78">
        <f>K470/J470</f>
        <v>0.60132158590308371</v>
      </c>
    </row>
    <row r="471" spans="1:13" x14ac:dyDescent="0.25">
      <c r="A471" s="71">
        <v>3031</v>
      </c>
      <c r="B471" s="4" t="s">
        <v>18</v>
      </c>
      <c r="C471" s="4">
        <v>2005</v>
      </c>
      <c r="D471" s="4">
        <v>3</v>
      </c>
      <c r="E471" s="79">
        <f>'DNSP On Med 2019ABR'!D424</f>
        <v>5008.9539999999997</v>
      </c>
      <c r="F471" s="77">
        <f>'Opex Price Calcs'!P8</f>
        <v>1</v>
      </c>
      <c r="G471" s="79">
        <f>'DNSP On Med 2019ABR'!F424</f>
        <v>143.124</v>
      </c>
      <c r="H471" s="79">
        <f>'DNSP On Med 2019ABR'!G424</f>
        <v>143.124</v>
      </c>
      <c r="I471" s="79">
        <f>'DNSP On Med 2019ABR'!H424</f>
        <v>26265</v>
      </c>
      <c r="J471" s="79">
        <f>'DNSP On Med 2019ABR'!I424</f>
        <v>348</v>
      </c>
      <c r="K471" s="79">
        <f>'DNSP On Med 2019ABR'!J424</f>
        <v>106</v>
      </c>
      <c r="L471" s="80">
        <f>'DNSP On Med 2019ABR'!K424</f>
        <v>0.3045977011494253</v>
      </c>
    </row>
    <row r="472" spans="1:13" x14ac:dyDescent="0.25">
      <c r="A472" s="71">
        <v>3031</v>
      </c>
      <c r="B472" s="4" t="s">
        <v>18</v>
      </c>
      <c r="C472" s="4">
        <v>2006</v>
      </c>
      <c r="D472" s="4">
        <v>3</v>
      </c>
      <c r="E472" s="79">
        <f>'DNSP On Med 2019ABR'!D425</f>
        <v>4321.5940000000001</v>
      </c>
      <c r="F472" s="77">
        <f>'Opex Price Calcs'!P9</f>
        <v>1.0181607380073696</v>
      </c>
      <c r="G472" s="79">
        <f>'DNSP On Med 2019ABR'!F425</f>
        <v>125.8</v>
      </c>
      <c r="H472" s="79">
        <f>'DNSP On Med 2019ABR'!G425</f>
        <v>143.124</v>
      </c>
      <c r="I472" s="79">
        <f>'DNSP On Med 2019ABR'!H425</f>
        <v>26525</v>
      </c>
      <c r="J472" s="79">
        <f>'DNSP On Med 2019ABR'!I425</f>
        <v>348</v>
      </c>
      <c r="K472" s="79">
        <f>'DNSP On Med 2019ABR'!J425</f>
        <v>106</v>
      </c>
      <c r="L472" s="80">
        <f>'DNSP On Med 2019ABR'!K425</f>
        <v>0.3045977011494253</v>
      </c>
    </row>
    <row r="473" spans="1:13" x14ac:dyDescent="0.25">
      <c r="A473" s="71">
        <v>3031</v>
      </c>
      <c r="B473" s="4" t="s">
        <v>18</v>
      </c>
      <c r="C473" s="4">
        <v>2007</v>
      </c>
      <c r="D473" s="4">
        <v>3</v>
      </c>
      <c r="E473" s="79">
        <f>'DNSP On Med 2019ABR'!D426</f>
        <v>4432.6481900000008</v>
      </c>
      <c r="F473" s="77">
        <f>'Opex Price Calcs'!P10</f>
        <v>1.0531931014872313</v>
      </c>
      <c r="G473" s="79">
        <f>'DNSP On Med 2019ABR'!F426</f>
        <v>132.34299999999999</v>
      </c>
      <c r="H473" s="79">
        <f>'DNSP On Med 2019ABR'!G426</f>
        <v>143.124</v>
      </c>
      <c r="I473" s="79">
        <f>'DNSP On Med 2019ABR'!H426</f>
        <v>26632</v>
      </c>
      <c r="J473" s="79">
        <f>'DNSP On Med 2019ABR'!I426</f>
        <v>348</v>
      </c>
      <c r="K473" s="79">
        <f>'DNSP On Med 2019ABR'!J426</f>
        <v>106</v>
      </c>
      <c r="L473" s="80">
        <f>'DNSP On Med 2019ABR'!K426</f>
        <v>0.3045977011494253</v>
      </c>
    </row>
    <row r="474" spans="1:13" x14ac:dyDescent="0.25">
      <c r="A474" s="71">
        <v>3031</v>
      </c>
      <c r="B474" s="4" t="s">
        <v>18</v>
      </c>
      <c r="C474" s="4">
        <v>2008</v>
      </c>
      <c r="D474" s="4">
        <v>3</v>
      </c>
      <c r="E474" s="79">
        <f>'DNSP On Med 2019ABR'!D427</f>
        <v>4990.5206600000001</v>
      </c>
      <c r="F474" s="77">
        <f>'Opex Price Calcs'!P11</f>
        <v>1.078564603993923</v>
      </c>
      <c r="G474" s="79">
        <f>'DNSP On Med 2019ABR'!F427</f>
        <v>126.17400000000001</v>
      </c>
      <c r="H474" s="79">
        <f>'DNSP On Med 2019ABR'!G427</f>
        <v>143.124</v>
      </c>
      <c r="I474" s="79">
        <f>'DNSP On Med 2019ABR'!H427</f>
        <v>26940</v>
      </c>
      <c r="J474" s="79">
        <f>'DNSP On Med 2019ABR'!I427</f>
        <v>386</v>
      </c>
      <c r="K474" s="79">
        <f>'DNSP On Med 2019ABR'!J427</f>
        <v>134</v>
      </c>
      <c r="L474" s="80">
        <f>'DNSP On Med 2019ABR'!K427</f>
        <v>0.34715025906735753</v>
      </c>
    </row>
    <row r="475" spans="1:13" x14ac:dyDescent="0.25">
      <c r="A475" s="71">
        <v>3031</v>
      </c>
      <c r="B475" s="4" t="s">
        <v>18</v>
      </c>
      <c r="C475" s="4">
        <v>2009</v>
      </c>
      <c r="D475" s="4">
        <v>3</v>
      </c>
      <c r="E475" s="79">
        <f>'DNSP On Med 2019ABR'!D428</f>
        <v>5311.35</v>
      </c>
      <c r="F475" s="77">
        <f>'Opex Price Calcs'!P12</f>
        <v>1.0915070880241431</v>
      </c>
      <c r="G475" s="79">
        <f>'DNSP On Med 2019ABR'!F428</f>
        <v>134.41200000000001</v>
      </c>
      <c r="H475" s="79">
        <f>'DNSP On Med 2019ABR'!G428</f>
        <v>143.124</v>
      </c>
      <c r="I475" s="79">
        <f>'DNSP On Med 2019ABR'!H428</f>
        <v>26832</v>
      </c>
      <c r="J475" s="79">
        <f>'DNSP On Med 2019ABR'!I428</f>
        <v>357</v>
      </c>
      <c r="K475" s="79">
        <f>'DNSP On Med 2019ABR'!J428</f>
        <v>124</v>
      </c>
      <c r="L475" s="80">
        <f>'DNSP On Med 2019ABR'!K428</f>
        <v>0.34733893557422968</v>
      </c>
    </row>
    <row r="476" spans="1:13" x14ac:dyDescent="0.25">
      <c r="A476" s="71">
        <v>3031</v>
      </c>
      <c r="B476" s="4" t="s">
        <v>18</v>
      </c>
      <c r="C476" s="4">
        <v>2010</v>
      </c>
      <c r="D476" s="4">
        <v>3</v>
      </c>
      <c r="E476" s="79">
        <f>'DNSP On Med 2019ABR'!D429</f>
        <v>5645.4269999999997</v>
      </c>
      <c r="F476" s="77">
        <f>'Opex Price Calcs'!P13</f>
        <v>1.1243125351578573</v>
      </c>
      <c r="G476" s="79">
        <f>'DNSP On Med 2019ABR'!F429</f>
        <v>125.098</v>
      </c>
      <c r="H476" s="79">
        <f>'DNSP On Med 2019ABR'!G429</f>
        <v>143.124</v>
      </c>
      <c r="I476" s="79">
        <f>'DNSP On Med 2019ABR'!H429</f>
        <v>26944</v>
      </c>
      <c r="J476" s="79">
        <f>'DNSP On Med 2019ABR'!I429</f>
        <v>361</v>
      </c>
      <c r="K476" s="79">
        <f>'DNSP On Med 2019ABR'!J429</f>
        <v>128</v>
      </c>
      <c r="L476" s="80">
        <f>'DNSP On Med 2019ABR'!K429</f>
        <v>0.35457063711911357</v>
      </c>
    </row>
    <row r="477" spans="1:13" x14ac:dyDescent="0.25">
      <c r="A477" s="71">
        <v>3031</v>
      </c>
      <c r="B477" s="4" t="s">
        <v>18</v>
      </c>
      <c r="C477" s="4">
        <v>2011</v>
      </c>
      <c r="D477" s="4">
        <v>3</v>
      </c>
      <c r="E477" s="79">
        <f>'DNSP On Med 2019ABR'!D430</f>
        <v>5768.5810000000001</v>
      </c>
      <c r="F477" s="77">
        <f>'Opex Price Calcs'!P14</f>
        <v>1.1430978626415853</v>
      </c>
      <c r="G477" s="79">
        <f>'DNSP On Med 2019ABR'!F430</f>
        <v>136.59700000000001</v>
      </c>
      <c r="H477" s="79">
        <f>'DNSP On Med 2019ABR'!G430</f>
        <v>143.124</v>
      </c>
      <c r="I477" s="79">
        <f>'DNSP On Med 2019ABR'!H430</f>
        <v>26844</v>
      </c>
      <c r="J477" s="79">
        <f>'DNSP On Med 2019ABR'!I430</f>
        <v>362</v>
      </c>
      <c r="K477" s="79">
        <f>'DNSP On Med 2019ABR'!J430</f>
        <v>129</v>
      </c>
      <c r="L477" s="80">
        <f>'DNSP On Med 2019ABR'!K430</f>
        <v>0.35635359116022097</v>
      </c>
    </row>
    <row r="478" spans="1:13" x14ac:dyDescent="0.25">
      <c r="A478" s="71">
        <v>3031</v>
      </c>
      <c r="B478" s="4" t="s">
        <v>18</v>
      </c>
      <c r="C478" s="4">
        <v>2012</v>
      </c>
      <c r="D478" s="4">
        <v>3</v>
      </c>
      <c r="E478" s="79">
        <f>'DNSP On Med 2019ABR'!D431</f>
        <v>5873.2030000000004</v>
      </c>
      <c r="F478" s="77">
        <f>'Opex Price Calcs'!P15</f>
        <v>1.1601447797801889</v>
      </c>
      <c r="G478" s="79">
        <f>'DNSP On Med 2019ABR'!F431</f>
        <v>122.717</v>
      </c>
      <c r="H478" s="79">
        <f>'DNSP On Med 2019ABR'!G431</f>
        <v>143.124</v>
      </c>
      <c r="I478" s="79">
        <f>'DNSP On Med 2019ABR'!H431</f>
        <v>26775</v>
      </c>
      <c r="J478" s="79">
        <f>'DNSP On Med 2019ABR'!I431</f>
        <v>361</v>
      </c>
      <c r="K478" s="79">
        <f>'DNSP On Med 2019ABR'!J431</f>
        <v>129</v>
      </c>
      <c r="L478" s="80">
        <f>'DNSP On Med 2019ABR'!K431</f>
        <v>0.35734072022160662</v>
      </c>
    </row>
    <row r="479" spans="1:13" x14ac:dyDescent="0.25">
      <c r="A479" s="71">
        <v>3031</v>
      </c>
      <c r="B479" s="4" t="s">
        <v>18</v>
      </c>
      <c r="C479" s="4">
        <v>2013</v>
      </c>
      <c r="D479" s="4">
        <v>3</v>
      </c>
      <c r="E479" s="79">
        <f>'DNSP On Med 2019ABR'!D432</f>
        <v>6643.2690000000002</v>
      </c>
      <c r="F479" s="77">
        <f>'Opex Price Calcs'!P16</f>
        <v>1.1787456307534185</v>
      </c>
      <c r="G479" s="79">
        <f>'DNSP On Med 2019ABR'!F432</f>
        <v>133.035</v>
      </c>
      <c r="H479" s="79">
        <f>'DNSP On Med 2019ABR'!G432</f>
        <v>143.124</v>
      </c>
      <c r="I479" s="79">
        <f>'DNSP On Med 2019ABR'!H432</f>
        <v>27098</v>
      </c>
      <c r="J479" s="79">
        <f>'DNSP On Med 2019ABR'!I432</f>
        <v>362</v>
      </c>
      <c r="K479" s="79">
        <f>'DNSP On Med 2019ABR'!J432</f>
        <v>129</v>
      </c>
      <c r="L479" s="80">
        <f>'DNSP On Med 2019ABR'!K432</f>
        <v>0.35635359116022097</v>
      </c>
    </row>
    <row r="480" spans="1:13" x14ac:dyDescent="0.25">
      <c r="A480" s="71">
        <v>3031</v>
      </c>
      <c r="B480" s="4" t="s">
        <v>18</v>
      </c>
      <c r="C480" s="4">
        <v>2014</v>
      </c>
      <c r="D480" s="4">
        <v>3</v>
      </c>
      <c r="E480" s="79">
        <f>'DNSP On Med 2019ABR'!D433</f>
        <v>6133.8320000000003</v>
      </c>
      <c r="F480" s="77">
        <f>'Opex Price Calcs'!P17</f>
        <v>1.2033004656242552</v>
      </c>
      <c r="G480" s="79">
        <f>'DNSP On Med 2019ABR'!F433</f>
        <v>134.47300000000001</v>
      </c>
      <c r="H480" s="79">
        <f>'DNSP On Med 2019ABR'!G433</f>
        <v>143.124</v>
      </c>
      <c r="I480" s="79">
        <f>'DNSP On Med 2019ABR'!H433</f>
        <v>27356</v>
      </c>
      <c r="J480" s="79">
        <f>'DNSP On Med 2019ABR'!I433</f>
        <v>357</v>
      </c>
      <c r="K480" s="79">
        <f>'DNSP On Med 2019ABR'!J433</f>
        <v>127</v>
      </c>
      <c r="L480" s="80">
        <f>'DNSP On Med 2019ABR'!K433</f>
        <v>0.35574229691876752</v>
      </c>
    </row>
    <row r="481" spans="1:12" x14ac:dyDescent="0.25">
      <c r="A481" s="71">
        <v>3031</v>
      </c>
      <c r="B481" s="4" t="s">
        <v>18</v>
      </c>
      <c r="C481" s="4">
        <v>2015</v>
      </c>
      <c r="D481" s="4">
        <v>3</v>
      </c>
      <c r="E481" s="79">
        <f>'DNSP On Med 2019ABR'!D434</f>
        <v>6534.223</v>
      </c>
      <c r="F481" s="77">
        <f>'Opex Price Calcs'!P18</f>
        <v>1.2317327248241474</v>
      </c>
      <c r="G481" s="79">
        <f>'DNSP On Med 2019ABR'!F434</f>
        <v>130.791</v>
      </c>
      <c r="H481" s="79">
        <f>'DNSP On Med 2019ABR'!G434</f>
        <v>143.124</v>
      </c>
      <c r="I481" s="79">
        <f>'DNSP On Med 2019ABR'!H434</f>
        <v>27467</v>
      </c>
      <c r="J481" s="79">
        <f>'DNSP On Med 2019ABR'!I434</f>
        <v>356</v>
      </c>
      <c r="K481" s="79">
        <f>'DNSP On Med 2019ABR'!J434</f>
        <v>125.00000000000001</v>
      </c>
      <c r="L481" s="80">
        <f>'DNSP On Med 2019ABR'!K434</f>
        <v>0.351123595505618</v>
      </c>
    </row>
    <row r="482" spans="1:12" x14ac:dyDescent="0.25">
      <c r="A482" s="71">
        <v>3031</v>
      </c>
      <c r="B482" s="4" t="s">
        <v>18</v>
      </c>
      <c r="C482" s="4">
        <v>2016</v>
      </c>
      <c r="D482" s="4">
        <v>3</v>
      </c>
      <c r="E482" s="79">
        <f>'DNSP On Med 2019ABR'!D435</f>
        <v>6596.7889999999998</v>
      </c>
      <c r="F482" s="77">
        <f>'Opex Price Calcs'!P19</f>
        <v>1.2460953688434946</v>
      </c>
      <c r="G482" s="79">
        <f>'DNSP On Med 2019ABR'!F435</f>
        <v>122.976</v>
      </c>
      <c r="H482" s="79">
        <f>'DNSP On Med 2019ABR'!G435</f>
        <v>143.124</v>
      </c>
      <c r="I482" s="79">
        <f>'DNSP On Med 2019ABR'!H435</f>
        <v>27541</v>
      </c>
      <c r="J482" s="79">
        <f>'DNSP On Med 2019ABR'!I435</f>
        <v>336</v>
      </c>
      <c r="K482" s="79">
        <f>'DNSP On Med 2019ABR'!J435</f>
        <v>110</v>
      </c>
      <c r="L482" s="80">
        <f>'DNSP On Med 2019ABR'!K435</f>
        <v>0.32738095238095238</v>
      </c>
    </row>
    <row r="483" spans="1:12" x14ac:dyDescent="0.25">
      <c r="A483" s="71">
        <v>3031</v>
      </c>
      <c r="B483" s="4" t="s">
        <v>18</v>
      </c>
      <c r="C483" s="4">
        <v>2017</v>
      </c>
      <c r="D483" s="4">
        <v>3</v>
      </c>
      <c r="E483" s="79">
        <f>'DNSP On Med 2019ABR'!D436</f>
        <v>6668.21</v>
      </c>
      <c r="F483" s="77">
        <f>'Opex Price Calcs'!P20</f>
        <v>1.2681003312092725</v>
      </c>
      <c r="G483" s="79">
        <f>'DNSP On Med 2019ABR'!F436</f>
        <v>117.931</v>
      </c>
      <c r="H483" s="79">
        <f>'DNSP On Med 2019ABR'!G436</f>
        <v>143.124</v>
      </c>
      <c r="I483" s="79">
        <f>'DNSP On Med 2019ABR'!H436</f>
        <v>27582</v>
      </c>
      <c r="J483" s="79">
        <f>'DNSP On Med 2019ABR'!I436</f>
        <v>334</v>
      </c>
      <c r="K483" s="79">
        <f>'DNSP On Med 2019ABR'!J436</f>
        <v>108</v>
      </c>
      <c r="L483" s="80">
        <f>'DNSP On Med 2019ABR'!K436</f>
        <v>0.32335329341317365</v>
      </c>
    </row>
    <row r="484" spans="1:12" x14ac:dyDescent="0.25">
      <c r="A484" s="71">
        <v>3031</v>
      </c>
      <c r="B484" s="4" t="s">
        <v>18</v>
      </c>
      <c r="C484" s="4">
        <v>2018</v>
      </c>
      <c r="D484" s="4">
        <v>3</v>
      </c>
      <c r="E484" s="79">
        <f>'DNSP On Med 2019ABR'!D437</f>
        <v>7381.1549999999997</v>
      </c>
      <c r="F484" s="77">
        <f>'Opex Price Calcs'!P21</f>
        <v>1.2997613887589472</v>
      </c>
      <c r="G484" s="79">
        <f>'DNSP On Med 2019ABR'!F437</f>
        <v>126.565</v>
      </c>
      <c r="H484" s="79">
        <f>'DNSP On Med 2019ABR'!G437</f>
        <v>143.124</v>
      </c>
      <c r="I484" s="79">
        <f>'DNSP On Med 2019ABR'!H437</f>
        <v>27658</v>
      </c>
      <c r="J484" s="79">
        <f>'DNSP On Med 2019ABR'!I437</f>
        <v>334</v>
      </c>
      <c r="K484" s="79">
        <f>'DNSP On Med 2019ABR'!J437</f>
        <v>108</v>
      </c>
      <c r="L484" s="80">
        <f>'DNSP On Med 2019ABR'!K437</f>
        <v>0.32335329341317365</v>
      </c>
    </row>
    <row r="485" spans="1:12" x14ac:dyDescent="0.25">
      <c r="A485" s="71">
        <v>3031</v>
      </c>
      <c r="B485" s="4" t="s">
        <v>18</v>
      </c>
      <c r="C485" s="4">
        <v>2019</v>
      </c>
      <c r="D485" s="4">
        <v>3</v>
      </c>
      <c r="E485" s="79">
        <f>'DNSP On Med 2019ABR'!D438</f>
        <v>6960.4893200000006</v>
      </c>
      <c r="F485" s="77">
        <f>'Opex Price Calcs'!P22</f>
        <v>1.3315179820324823</v>
      </c>
      <c r="G485" s="79">
        <f>'DNSP On Med 2019ABR'!F438</f>
        <v>126.161</v>
      </c>
      <c r="H485" s="79">
        <f>'DNSP On Med 2019ABR'!G438</f>
        <v>143.124</v>
      </c>
      <c r="I485" s="79">
        <f>'DNSP On Med 2019ABR'!H438</f>
        <v>27778</v>
      </c>
      <c r="J485" s="79">
        <f>'DNSP On Med 2019ABR'!I438</f>
        <v>335</v>
      </c>
      <c r="K485" s="79">
        <f>'DNSP On Med 2019ABR'!J438</f>
        <v>108</v>
      </c>
      <c r="L485" s="80">
        <f>'DNSP On Med 2019ABR'!K438</f>
        <v>0.32238805970149254</v>
      </c>
    </row>
    <row r="486" spans="1:12" x14ac:dyDescent="0.25">
      <c r="A486" s="71">
        <v>3031</v>
      </c>
      <c r="B486" s="4" t="s">
        <v>18</v>
      </c>
      <c r="C486" s="4">
        <v>2020</v>
      </c>
      <c r="D486" s="4">
        <v>3</v>
      </c>
      <c r="E486" s="72">
        <v>7017.1650899999995</v>
      </c>
      <c r="F486" s="77">
        <f>'Opex Price Calcs'!P23</f>
        <v>1.4058700369485218</v>
      </c>
      <c r="G486" s="81">
        <f>'OEB-Yearbook'!E487</f>
        <v>115.637</v>
      </c>
      <c r="H486" s="75">
        <f>MAX(G486,H485)</f>
        <v>143.124</v>
      </c>
      <c r="I486" s="81">
        <f>'OEB-Yearbook'!F487</f>
        <v>27718</v>
      </c>
      <c r="J486" s="81">
        <f>'OEB-Yearbook'!G487</f>
        <v>335</v>
      </c>
      <c r="K486" s="81">
        <f>'OEB-Yearbook'!H487</f>
        <v>108</v>
      </c>
      <c r="L486" s="76">
        <f>K486/J486</f>
        <v>0.32238805970149254</v>
      </c>
    </row>
    <row r="487" spans="1:12" x14ac:dyDescent="0.25">
      <c r="A487" s="71">
        <v>3031</v>
      </c>
      <c r="B487" s="4" t="s">
        <v>18</v>
      </c>
      <c r="C487" s="4">
        <v>2021</v>
      </c>
      <c r="D487" s="4">
        <v>3</v>
      </c>
      <c r="E487" s="72">
        <v>6636.3929799999996</v>
      </c>
      <c r="F487" s="77">
        <f>'Opex Price Calcs'!P24</f>
        <v>1.4584022182954006</v>
      </c>
      <c r="G487" s="89">
        <v>111.66800000000001</v>
      </c>
      <c r="H487" s="75">
        <f>MAX(G487,H486)</f>
        <v>143.124</v>
      </c>
      <c r="I487" s="81">
        <f>'OEB-Yearbook'!F488</f>
        <v>27994</v>
      </c>
      <c r="J487" s="89">
        <f>Lines!I40</f>
        <v>334</v>
      </c>
      <c r="K487" s="89">
        <f>Lines!J40</f>
        <v>107</v>
      </c>
      <c r="L487" s="76">
        <f>K487/J487</f>
        <v>0.32035928143712578</v>
      </c>
    </row>
    <row r="488" spans="1:12" x14ac:dyDescent="0.25">
      <c r="A488" s="71">
        <v>3032</v>
      </c>
      <c r="B488" s="4" t="s">
        <v>24</v>
      </c>
      <c r="C488" s="4">
        <v>2005</v>
      </c>
      <c r="D488" s="4">
        <v>3</v>
      </c>
      <c r="E488" s="79">
        <f>'DNSP On Med 2019ABR'!D439</f>
        <v>4461.8019999999997</v>
      </c>
      <c r="F488" s="77">
        <f>'Opex Price Calcs'!P8</f>
        <v>1</v>
      </c>
      <c r="G488" s="79">
        <f>'DNSP On Med 2019ABR'!F439</f>
        <v>119</v>
      </c>
      <c r="H488" s="79">
        <f>'DNSP On Med 2019ABR'!G439</f>
        <v>119</v>
      </c>
      <c r="I488" s="79">
        <f>'DNSP On Med 2019ABR'!H439</f>
        <v>23405</v>
      </c>
      <c r="J488" s="79">
        <f>'DNSP On Med 2019ABR'!I439</f>
        <v>558</v>
      </c>
      <c r="K488" s="79">
        <f>'DNSP On Med 2019ABR'!J439</f>
        <v>90</v>
      </c>
      <c r="L488" s="80">
        <f>'DNSP On Med 2019ABR'!K439</f>
        <v>0.16129032258064516</v>
      </c>
    </row>
    <row r="489" spans="1:12" x14ac:dyDescent="0.25">
      <c r="A489" s="71">
        <v>3032</v>
      </c>
      <c r="B489" s="4" t="s">
        <v>24</v>
      </c>
      <c r="C489" s="4">
        <v>2006</v>
      </c>
      <c r="D489" s="4">
        <v>3</v>
      </c>
      <c r="E489" s="79">
        <f>'DNSP On Med 2019ABR'!D440</f>
        <v>5475.7005600000011</v>
      </c>
      <c r="F489" s="77">
        <f>'Opex Price Calcs'!P9</f>
        <v>1.0181607380073696</v>
      </c>
      <c r="G489" s="79">
        <f>'DNSP On Med 2019ABR'!F440</f>
        <v>107.416</v>
      </c>
      <c r="H489" s="79">
        <f>'DNSP On Med 2019ABR'!G440</f>
        <v>119</v>
      </c>
      <c r="I489" s="79">
        <f>'DNSP On Med 2019ABR'!H440</f>
        <v>23493</v>
      </c>
      <c r="J489" s="79">
        <f>'DNSP On Med 2019ABR'!I440</f>
        <v>600</v>
      </c>
      <c r="K489" s="79">
        <f>'DNSP On Med 2019ABR'!J440</f>
        <v>91</v>
      </c>
      <c r="L489" s="80">
        <f>'DNSP On Med 2019ABR'!K440</f>
        <v>0.15166666666666667</v>
      </c>
    </row>
    <row r="490" spans="1:12" x14ac:dyDescent="0.25">
      <c r="A490" s="71">
        <v>3032</v>
      </c>
      <c r="B490" s="4" t="s">
        <v>24</v>
      </c>
      <c r="C490" s="4">
        <v>2007</v>
      </c>
      <c r="D490" s="4">
        <v>3</v>
      </c>
      <c r="E490" s="79">
        <f>'DNSP On Med 2019ABR'!D441</f>
        <v>4889.3805499999999</v>
      </c>
      <c r="F490" s="77">
        <f>'Opex Price Calcs'!P10</f>
        <v>1.0531931014872313</v>
      </c>
      <c r="G490" s="79">
        <f>'DNSP On Med 2019ABR'!F441</f>
        <v>113.51900000000001</v>
      </c>
      <c r="H490" s="79">
        <f>'DNSP On Med 2019ABR'!G441</f>
        <v>119</v>
      </c>
      <c r="I490" s="79">
        <f>'DNSP On Med 2019ABR'!H441</f>
        <v>23642</v>
      </c>
      <c r="J490" s="79">
        <f>'DNSP On Med 2019ABR'!I441</f>
        <v>608</v>
      </c>
      <c r="K490" s="79">
        <f>'DNSP On Med 2019ABR'!J441</f>
        <v>95</v>
      </c>
      <c r="L490" s="80">
        <f>'DNSP On Med 2019ABR'!K441</f>
        <v>0.15625</v>
      </c>
    </row>
    <row r="491" spans="1:12" x14ac:dyDescent="0.25">
      <c r="A491" s="71">
        <v>3032</v>
      </c>
      <c r="B491" s="4" t="s">
        <v>24</v>
      </c>
      <c r="C491" s="4">
        <v>2008</v>
      </c>
      <c r="D491" s="4">
        <v>3</v>
      </c>
      <c r="E491" s="79">
        <f>'DNSP On Med 2019ABR'!D442</f>
        <v>4844.8700400000007</v>
      </c>
      <c r="F491" s="77">
        <f>'Opex Price Calcs'!P11</f>
        <v>1.078564603993923</v>
      </c>
      <c r="G491" s="79">
        <f>'DNSP On Med 2019ABR'!F442</f>
        <v>108.73099999999999</v>
      </c>
      <c r="H491" s="79">
        <f>'DNSP On Med 2019ABR'!G442</f>
        <v>119</v>
      </c>
      <c r="I491" s="79">
        <f>'DNSP On Med 2019ABR'!H442</f>
        <v>23669</v>
      </c>
      <c r="J491" s="79">
        <f>'DNSP On Med 2019ABR'!I442</f>
        <v>612</v>
      </c>
      <c r="K491" s="79">
        <f>'DNSP On Med 2019ABR'!J442</f>
        <v>96</v>
      </c>
      <c r="L491" s="80">
        <f>'DNSP On Med 2019ABR'!K442</f>
        <v>0.15686274509803921</v>
      </c>
    </row>
    <row r="492" spans="1:12" x14ac:dyDescent="0.25">
      <c r="A492" s="71">
        <v>3032</v>
      </c>
      <c r="B492" s="4" t="s">
        <v>24</v>
      </c>
      <c r="C492" s="4">
        <v>2009</v>
      </c>
      <c r="D492" s="4">
        <v>3</v>
      </c>
      <c r="E492" s="79">
        <f>'DNSP On Med 2019ABR'!D443</f>
        <v>4616.4634900000001</v>
      </c>
      <c r="F492" s="77">
        <f>'Opex Price Calcs'!P12</f>
        <v>1.0915070880241431</v>
      </c>
      <c r="G492" s="79">
        <f>'DNSP On Med 2019ABR'!F443</f>
        <v>119.797</v>
      </c>
      <c r="H492" s="79">
        <f>'DNSP On Med 2019ABR'!G443</f>
        <v>119.797</v>
      </c>
      <c r="I492" s="79">
        <f>'DNSP On Med 2019ABR'!H443</f>
        <v>23755</v>
      </c>
      <c r="J492" s="79">
        <f>'DNSP On Med 2019ABR'!I443</f>
        <v>616</v>
      </c>
      <c r="K492" s="79">
        <f>'DNSP On Med 2019ABR'!J443</f>
        <v>99.000000000000014</v>
      </c>
      <c r="L492" s="80">
        <f>'DNSP On Med 2019ABR'!K443</f>
        <v>0.16071428571428573</v>
      </c>
    </row>
    <row r="493" spans="1:12" x14ac:dyDescent="0.25">
      <c r="A493" s="71">
        <v>3032</v>
      </c>
      <c r="B493" s="4" t="s">
        <v>24</v>
      </c>
      <c r="C493" s="4">
        <v>2010</v>
      </c>
      <c r="D493" s="4">
        <v>3</v>
      </c>
      <c r="E493" s="79">
        <f>'DNSP On Med 2019ABR'!D444</f>
        <v>4809.9990699999989</v>
      </c>
      <c r="F493" s="77">
        <f>'Opex Price Calcs'!P13</f>
        <v>1.1243125351578573</v>
      </c>
      <c r="G493" s="79">
        <f>'DNSP On Med 2019ABR'!F444</f>
        <v>109.866</v>
      </c>
      <c r="H493" s="79">
        <f>'DNSP On Med 2019ABR'!G444</f>
        <v>119.797</v>
      </c>
      <c r="I493" s="79">
        <f>'DNSP On Med 2019ABR'!H444</f>
        <v>23754</v>
      </c>
      <c r="J493" s="79">
        <f>'DNSP On Med 2019ABR'!I444</f>
        <v>611</v>
      </c>
      <c r="K493" s="79">
        <f>'DNSP On Med 2019ABR'!J444</f>
        <v>97</v>
      </c>
      <c r="L493" s="80">
        <f>'DNSP On Med 2019ABR'!K444</f>
        <v>0.15875613747954173</v>
      </c>
    </row>
    <row r="494" spans="1:12" x14ac:dyDescent="0.25">
      <c r="A494" s="71">
        <v>3032</v>
      </c>
      <c r="B494" s="4" t="s">
        <v>24</v>
      </c>
      <c r="C494" s="4">
        <v>2011</v>
      </c>
      <c r="D494" s="4">
        <v>3</v>
      </c>
      <c r="E494" s="79">
        <f>'DNSP On Med 2019ABR'!D445</f>
        <v>4996.95309</v>
      </c>
      <c r="F494" s="77">
        <f>'Opex Price Calcs'!P14</f>
        <v>1.1430978626415853</v>
      </c>
      <c r="G494" s="79">
        <f>'DNSP On Med 2019ABR'!F445</f>
        <v>113.732</v>
      </c>
      <c r="H494" s="79">
        <f>'DNSP On Med 2019ABR'!G445</f>
        <v>119.797</v>
      </c>
      <c r="I494" s="79">
        <f>'DNSP On Med 2019ABR'!H445</f>
        <v>23850</v>
      </c>
      <c r="J494" s="79">
        <f>'DNSP On Med 2019ABR'!I445</f>
        <v>618</v>
      </c>
      <c r="K494" s="79">
        <f>'DNSP On Med 2019ABR'!J445</f>
        <v>108</v>
      </c>
      <c r="L494" s="80">
        <f>'DNSP On Med 2019ABR'!K445</f>
        <v>0.17475728155339806</v>
      </c>
    </row>
    <row r="495" spans="1:12" x14ac:dyDescent="0.25">
      <c r="A495" s="71">
        <v>3032</v>
      </c>
      <c r="B495" s="4" t="s">
        <v>24</v>
      </c>
      <c r="C495" s="4">
        <v>2012</v>
      </c>
      <c r="D495" s="4">
        <v>3</v>
      </c>
      <c r="E495" s="79">
        <f>'DNSP On Med 2019ABR'!D446</f>
        <v>5223.3131300000005</v>
      </c>
      <c r="F495" s="77">
        <f>'Opex Price Calcs'!P15</f>
        <v>1.1601447797801889</v>
      </c>
      <c r="G495" s="79">
        <f>'DNSP On Med 2019ABR'!F446</f>
        <v>105.211</v>
      </c>
      <c r="H495" s="79">
        <f>'DNSP On Med 2019ABR'!G446</f>
        <v>119.797</v>
      </c>
      <c r="I495" s="79">
        <f>'DNSP On Med 2019ABR'!H446</f>
        <v>23972</v>
      </c>
      <c r="J495" s="79">
        <f>'DNSP On Med 2019ABR'!I446</f>
        <v>621</v>
      </c>
      <c r="K495" s="79">
        <f>'DNSP On Med 2019ABR'!J446</f>
        <v>110</v>
      </c>
      <c r="L495" s="80">
        <f>'DNSP On Med 2019ABR'!K446</f>
        <v>0.17713365539452497</v>
      </c>
    </row>
    <row r="496" spans="1:12" x14ac:dyDescent="0.25">
      <c r="A496" s="71">
        <v>3032</v>
      </c>
      <c r="B496" s="4" t="s">
        <v>24</v>
      </c>
      <c r="C496" s="4">
        <v>2013</v>
      </c>
      <c r="D496" s="4">
        <v>3</v>
      </c>
      <c r="E496" s="79">
        <f>'DNSP On Med 2019ABR'!D447</f>
        <v>5533.8929699999999</v>
      </c>
      <c r="F496" s="77">
        <f>'Opex Price Calcs'!P16</f>
        <v>1.1787456307534185</v>
      </c>
      <c r="G496" s="79">
        <f>'DNSP On Med 2019ABR'!F447</f>
        <v>110.029</v>
      </c>
      <c r="H496" s="79">
        <f>'DNSP On Med 2019ABR'!G447</f>
        <v>119.797</v>
      </c>
      <c r="I496" s="79">
        <f>'DNSP On Med 2019ABR'!H447</f>
        <v>23973</v>
      </c>
      <c r="J496" s="79">
        <f>'DNSP On Med 2019ABR'!I447</f>
        <v>583</v>
      </c>
      <c r="K496" s="79">
        <f>'DNSP On Med 2019ABR'!J447</f>
        <v>73</v>
      </c>
      <c r="L496" s="80">
        <f>'DNSP On Med 2019ABR'!K447</f>
        <v>0.12521440823327615</v>
      </c>
    </row>
    <row r="497" spans="1:12" x14ac:dyDescent="0.25">
      <c r="A497" s="71">
        <v>3032</v>
      </c>
      <c r="B497" s="4" t="s">
        <v>24</v>
      </c>
      <c r="C497" s="4">
        <v>2014</v>
      </c>
      <c r="D497" s="4">
        <v>3</v>
      </c>
      <c r="E497" s="79">
        <f>'DNSP On Med 2019ABR'!D448</f>
        <v>6149.1679999999997</v>
      </c>
      <c r="F497" s="77">
        <f>'Opex Price Calcs'!P17</f>
        <v>1.2033004656242552</v>
      </c>
      <c r="G497" s="79">
        <f>'DNSP On Med 2019ABR'!F448</f>
        <v>108.86199999999999</v>
      </c>
      <c r="H497" s="79">
        <f>'DNSP On Med 2019ABR'!G448</f>
        <v>119.797</v>
      </c>
      <c r="I497" s="79">
        <f>'DNSP On Med 2019ABR'!H448</f>
        <v>23975</v>
      </c>
      <c r="J497" s="79">
        <f>'DNSP On Med 2019ABR'!I448</f>
        <v>566</v>
      </c>
      <c r="K497" s="79">
        <f>'DNSP On Med 2019ABR'!J448</f>
        <v>74.000000000000014</v>
      </c>
      <c r="L497" s="80">
        <f>'DNSP On Med 2019ABR'!K448</f>
        <v>0.13074204946996468</v>
      </c>
    </row>
    <row r="498" spans="1:12" x14ac:dyDescent="0.25">
      <c r="A498" s="71">
        <v>3032</v>
      </c>
      <c r="B498" s="4" t="s">
        <v>24</v>
      </c>
      <c r="C498" s="4">
        <v>2015</v>
      </c>
      <c r="D498" s="4">
        <v>3</v>
      </c>
      <c r="E498" s="79">
        <f>'DNSP On Med 2019ABR'!D449</f>
        <v>6012.4669999999996</v>
      </c>
      <c r="F498" s="77">
        <f>'Opex Price Calcs'!P18</f>
        <v>1.2317327248241474</v>
      </c>
      <c r="G498" s="79">
        <f>'DNSP On Med 2019ABR'!F449</f>
        <v>106.74299999999999</v>
      </c>
      <c r="H498" s="79">
        <f>'DNSP On Med 2019ABR'!G449</f>
        <v>119.797</v>
      </c>
      <c r="I498" s="79">
        <f>'DNSP On Med 2019ABR'!H449</f>
        <v>23996</v>
      </c>
      <c r="J498" s="79">
        <f>'DNSP On Med 2019ABR'!I449</f>
        <v>572</v>
      </c>
      <c r="K498" s="79">
        <f>'DNSP On Med 2019ABR'!J449</f>
        <v>76</v>
      </c>
      <c r="L498" s="80">
        <f>'DNSP On Med 2019ABR'!K449</f>
        <v>0.13286713286713286</v>
      </c>
    </row>
    <row r="499" spans="1:12" x14ac:dyDescent="0.25">
      <c r="A499" s="71">
        <v>3032</v>
      </c>
      <c r="B499" s="4" t="s">
        <v>24</v>
      </c>
      <c r="C499" s="4">
        <v>2016</v>
      </c>
      <c r="D499" s="4">
        <v>3</v>
      </c>
      <c r="E499" s="79">
        <f>'DNSP On Med 2019ABR'!D450</f>
        <v>6303.2926299999999</v>
      </c>
      <c r="F499" s="77">
        <f>'Opex Price Calcs'!P19</f>
        <v>1.2460953688434946</v>
      </c>
      <c r="G499" s="79">
        <f>'DNSP On Med 2019ABR'!F450</f>
        <v>93.763999999999996</v>
      </c>
      <c r="H499" s="79">
        <f>'DNSP On Med 2019ABR'!G450</f>
        <v>119.797</v>
      </c>
      <c r="I499" s="79">
        <f>'DNSP On Med 2019ABR'!H450</f>
        <v>24070</v>
      </c>
      <c r="J499" s="79">
        <f>'DNSP On Med 2019ABR'!I450</f>
        <v>573</v>
      </c>
      <c r="K499" s="79">
        <f>'DNSP On Med 2019ABR'!J450</f>
        <v>78</v>
      </c>
      <c r="L499" s="80">
        <f>'DNSP On Med 2019ABR'!K450</f>
        <v>0.13612565445026178</v>
      </c>
    </row>
    <row r="500" spans="1:12" x14ac:dyDescent="0.25">
      <c r="A500" s="71">
        <v>3032</v>
      </c>
      <c r="B500" s="4" t="s">
        <v>24</v>
      </c>
      <c r="C500" s="4">
        <v>2017</v>
      </c>
      <c r="D500" s="4">
        <v>3</v>
      </c>
      <c r="E500" s="79">
        <f>'DNSP On Med 2019ABR'!D451</f>
        <v>6227.37986</v>
      </c>
      <c r="F500" s="77">
        <f>'Opex Price Calcs'!P20</f>
        <v>1.2681003312092725</v>
      </c>
      <c r="G500" s="79">
        <f>'DNSP On Med 2019ABR'!F451</f>
        <v>93.113</v>
      </c>
      <c r="H500" s="79">
        <f>'DNSP On Med 2019ABR'!G451</f>
        <v>119.797</v>
      </c>
      <c r="I500" s="79">
        <f>'DNSP On Med 2019ABR'!H451</f>
        <v>24117</v>
      </c>
      <c r="J500" s="79">
        <f>'DNSP On Med 2019ABR'!I451</f>
        <v>574</v>
      </c>
      <c r="K500" s="79">
        <f>'DNSP On Med 2019ABR'!J451</f>
        <v>79</v>
      </c>
      <c r="L500" s="80">
        <f>'DNSP On Med 2019ABR'!K451</f>
        <v>0.13763066202090593</v>
      </c>
    </row>
    <row r="501" spans="1:12" x14ac:dyDescent="0.25">
      <c r="A501" s="71">
        <v>3032</v>
      </c>
      <c r="B501" s="4" t="s">
        <v>24</v>
      </c>
      <c r="C501" s="4">
        <v>2018</v>
      </c>
      <c r="D501" s="4">
        <v>3</v>
      </c>
      <c r="E501" s="79">
        <f>'DNSP On Med 2019ABR'!D452</f>
        <v>6070.8984799999998</v>
      </c>
      <c r="F501" s="77">
        <f>'Opex Price Calcs'!P21</f>
        <v>1.2997613887589472</v>
      </c>
      <c r="G501" s="79">
        <f>'DNSP On Med 2019ABR'!F452</f>
        <v>97.822000000000003</v>
      </c>
      <c r="H501" s="79">
        <f>'DNSP On Med 2019ABR'!G452</f>
        <v>119.797</v>
      </c>
      <c r="I501" s="79">
        <f>'DNSP On Med 2019ABR'!H452</f>
        <v>24172</v>
      </c>
      <c r="J501" s="79">
        <f>'DNSP On Med 2019ABR'!I452</f>
        <v>575</v>
      </c>
      <c r="K501" s="79">
        <f>'DNSP On Med 2019ABR'!J452</f>
        <v>80</v>
      </c>
      <c r="L501" s="80">
        <f>'DNSP On Med 2019ABR'!K452</f>
        <v>0.1391304347826087</v>
      </c>
    </row>
    <row r="502" spans="1:12" x14ac:dyDescent="0.25">
      <c r="A502" s="71">
        <v>3032</v>
      </c>
      <c r="B502" s="4" t="s">
        <v>24</v>
      </c>
      <c r="C502" s="4">
        <v>2019</v>
      </c>
      <c r="D502" s="4">
        <v>3</v>
      </c>
      <c r="E502" s="79">
        <f>'DNSP On Med 2019ABR'!D453</f>
        <v>6567.5340700000006</v>
      </c>
      <c r="F502" s="77">
        <f>'Opex Price Calcs'!P22</f>
        <v>1.3315179820324823</v>
      </c>
      <c r="G502" s="79">
        <f>'DNSP On Med 2019ABR'!F453</f>
        <v>99.885999999999996</v>
      </c>
      <c r="H502" s="79">
        <f>'DNSP On Med 2019ABR'!G453</f>
        <v>119.797</v>
      </c>
      <c r="I502" s="79">
        <f>'DNSP On Med 2019ABR'!H453</f>
        <v>24199</v>
      </c>
      <c r="J502" s="79">
        <f>'DNSP On Med 2019ABR'!I453</f>
        <v>573</v>
      </c>
      <c r="K502" s="79">
        <f>'DNSP On Med 2019ABR'!J453</f>
        <v>80</v>
      </c>
      <c r="L502" s="80">
        <f>'DNSP On Med 2019ABR'!K453</f>
        <v>0.13961605584642234</v>
      </c>
    </row>
    <row r="503" spans="1:12" x14ac:dyDescent="0.25">
      <c r="A503" s="71">
        <v>3032</v>
      </c>
      <c r="B503" s="4" t="s">
        <v>24</v>
      </c>
      <c r="C503" s="4">
        <v>2020</v>
      </c>
      <c r="D503" s="4">
        <v>3</v>
      </c>
      <c r="E503" s="72">
        <v>6656.8155446159999</v>
      </c>
      <c r="F503" s="77">
        <f>'Opex Price Calcs'!P23</f>
        <v>1.4058700369485218</v>
      </c>
      <c r="G503" s="81">
        <f>'OEB-Yearbook'!E504</f>
        <v>94.066000000000003</v>
      </c>
      <c r="H503" s="75">
        <f>MAX(G503,H502)</f>
        <v>119.797</v>
      </c>
      <c r="I503" s="81">
        <f>'OEB-Yearbook'!F504</f>
        <v>24290</v>
      </c>
      <c r="J503" s="81">
        <f>'OEB-Yearbook'!G504</f>
        <v>574</v>
      </c>
      <c r="K503" s="81">
        <f>'OEB-Yearbook'!H504</f>
        <v>81</v>
      </c>
      <c r="L503" s="76">
        <f>K503/J503</f>
        <v>0.14111498257839722</v>
      </c>
    </row>
    <row r="504" spans="1:12" x14ac:dyDescent="0.25">
      <c r="A504" s="71">
        <v>3032</v>
      </c>
      <c r="B504" s="4" t="s">
        <v>24</v>
      </c>
      <c r="C504" s="4">
        <v>2021</v>
      </c>
      <c r="D504" s="4">
        <v>3</v>
      </c>
      <c r="E504" s="72">
        <v>6876.7947800000002</v>
      </c>
      <c r="F504" s="77">
        <f>'Opex Price Calcs'!P24</f>
        <v>1.4584022182954006</v>
      </c>
      <c r="G504" s="89">
        <v>86.662000000000006</v>
      </c>
      <c r="H504" s="75">
        <f>MAX(G504,H503)</f>
        <v>119.797</v>
      </c>
      <c r="I504" s="81">
        <f>'OEB-Yearbook'!F505</f>
        <v>24280</v>
      </c>
      <c r="J504" s="89">
        <f>Lines!I51</f>
        <v>574</v>
      </c>
      <c r="K504" s="89">
        <f>Lines!J51</f>
        <v>82</v>
      </c>
      <c r="L504" s="76">
        <f>K504/J504</f>
        <v>0.14285714285714285</v>
      </c>
    </row>
    <row r="505" spans="1:12" x14ac:dyDescent="0.25">
      <c r="A505" s="71">
        <v>3033</v>
      </c>
      <c r="B505" s="4" t="s">
        <v>33</v>
      </c>
      <c r="C505" s="4">
        <v>2005</v>
      </c>
      <c r="D505" s="4">
        <v>3</v>
      </c>
      <c r="E505" s="79">
        <f>'DNSP On Med 2019ABR'!D454</f>
        <v>4096.6220000000003</v>
      </c>
      <c r="F505" s="77">
        <f>'Opex Price Calcs'!P8</f>
        <v>1</v>
      </c>
      <c r="G505" s="79">
        <f>'DNSP On Med 2019ABR'!F454</f>
        <v>83.355000000000004</v>
      </c>
      <c r="H505" s="79">
        <f>'DNSP On Med 2019ABR'!G454</f>
        <v>83.355000000000004</v>
      </c>
      <c r="I505" s="79">
        <f>'DNSP On Med 2019ABR'!H454</f>
        <v>20699</v>
      </c>
      <c r="J505" s="79">
        <f>'DNSP On Med 2019ABR'!I454</f>
        <v>432</v>
      </c>
      <c r="K505" s="79">
        <f>'DNSP On Med 2019ABR'!J454</f>
        <v>118</v>
      </c>
      <c r="L505" s="80">
        <f>'DNSP On Med 2019ABR'!K454</f>
        <v>0.27314814814814814</v>
      </c>
    </row>
    <row r="506" spans="1:12" x14ac:dyDescent="0.25">
      <c r="A506" s="71">
        <v>3033</v>
      </c>
      <c r="B506" s="4" t="s">
        <v>33</v>
      </c>
      <c r="C506" s="4">
        <v>2006</v>
      </c>
      <c r="D506" s="4">
        <v>3</v>
      </c>
      <c r="E506" s="79">
        <f>'DNSP On Med 2019ABR'!D455</f>
        <v>4292.1524500000005</v>
      </c>
      <c r="F506" s="77">
        <f>'Opex Price Calcs'!P9</f>
        <v>1.0181607380073696</v>
      </c>
      <c r="G506" s="79">
        <f>'DNSP On Med 2019ABR'!F455</f>
        <v>86.856999999999999</v>
      </c>
      <c r="H506" s="79">
        <f>'DNSP On Med 2019ABR'!G455</f>
        <v>86.856999999999999</v>
      </c>
      <c r="I506" s="79">
        <f>'DNSP On Med 2019ABR'!H455</f>
        <v>20983</v>
      </c>
      <c r="J506" s="79">
        <f>'DNSP On Med 2019ABR'!I455</f>
        <v>436</v>
      </c>
      <c r="K506" s="79">
        <f>'DNSP On Med 2019ABR'!J455</f>
        <v>126</v>
      </c>
      <c r="L506" s="80">
        <f>'DNSP On Med 2019ABR'!K455</f>
        <v>0.28899082568807338</v>
      </c>
    </row>
    <row r="507" spans="1:12" x14ac:dyDescent="0.25">
      <c r="A507" s="71">
        <v>3033</v>
      </c>
      <c r="B507" s="4" t="s">
        <v>33</v>
      </c>
      <c r="C507" s="4">
        <v>2007</v>
      </c>
      <c r="D507" s="4">
        <v>3</v>
      </c>
      <c r="E507" s="79">
        <f>'DNSP On Med 2019ABR'!D456</f>
        <v>4058.0846800000004</v>
      </c>
      <c r="F507" s="77">
        <f>'Opex Price Calcs'!P10</f>
        <v>1.0531931014872313</v>
      </c>
      <c r="G507" s="79">
        <f>'DNSP On Med 2019ABR'!F456</f>
        <v>90.204999999999998</v>
      </c>
      <c r="H507" s="79">
        <f>'DNSP On Med 2019ABR'!G456</f>
        <v>90.204999999999998</v>
      </c>
      <c r="I507" s="79">
        <f>'DNSP On Med 2019ABR'!H456</f>
        <v>21297</v>
      </c>
      <c r="J507" s="79">
        <f>'DNSP On Med 2019ABR'!I456</f>
        <v>435</v>
      </c>
      <c r="K507" s="79">
        <f>'DNSP On Med 2019ABR'!J456</f>
        <v>126.00000000000001</v>
      </c>
      <c r="L507" s="80">
        <f>'DNSP On Med 2019ABR'!K456</f>
        <v>0.28965517241379313</v>
      </c>
    </row>
    <row r="508" spans="1:12" x14ac:dyDescent="0.25">
      <c r="A508" s="71">
        <v>3033</v>
      </c>
      <c r="B508" s="4" t="s">
        <v>33</v>
      </c>
      <c r="C508" s="4">
        <v>2008</v>
      </c>
      <c r="D508" s="4">
        <v>3</v>
      </c>
      <c r="E508" s="79">
        <f>'DNSP On Med 2019ABR'!D457</f>
        <v>5023.7056399999992</v>
      </c>
      <c r="F508" s="77">
        <f>'Opex Price Calcs'!P11</f>
        <v>1.078564603993923</v>
      </c>
      <c r="G508" s="79">
        <f>'DNSP On Med 2019ABR'!F457</f>
        <v>84.988</v>
      </c>
      <c r="H508" s="79">
        <f>'DNSP On Med 2019ABR'!G457</f>
        <v>90.204999999999998</v>
      </c>
      <c r="I508" s="79">
        <f>'DNSP On Med 2019ABR'!H457</f>
        <v>21592</v>
      </c>
      <c r="J508" s="79">
        <f>'DNSP On Med 2019ABR'!I457</f>
        <v>440</v>
      </c>
      <c r="K508" s="79">
        <f>'DNSP On Med 2019ABR'!J457</f>
        <v>131</v>
      </c>
      <c r="L508" s="80">
        <f>'DNSP On Med 2019ABR'!K457</f>
        <v>0.29772727272727273</v>
      </c>
    </row>
    <row r="509" spans="1:12" x14ac:dyDescent="0.25">
      <c r="A509" s="71">
        <v>3033</v>
      </c>
      <c r="B509" s="4" t="s">
        <v>33</v>
      </c>
      <c r="C509" s="4">
        <v>2009</v>
      </c>
      <c r="D509" s="4">
        <v>3</v>
      </c>
      <c r="E509" s="79">
        <f>'DNSP On Med 2019ABR'!D458</f>
        <v>4285.6200499999995</v>
      </c>
      <c r="F509" s="77">
        <f>'Opex Price Calcs'!P12</f>
        <v>1.0915070880241431</v>
      </c>
      <c r="G509" s="79">
        <f>'DNSP On Med 2019ABR'!F458</f>
        <v>80.150999999999996</v>
      </c>
      <c r="H509" s="79">
        <f>'DNSP On Med 2019ABR'!G458</f>
        <v>90.204999999999998</v>
      </c>
      <c r="I509" s="79">
        <f>'DNSP On Med 2019ABR'!H458</f>
        <v>21744</v>
      </c>
      <c r="J509" s="79">
        <f>'DNSP On Med 2019ABR'!I458</f>
        <v>436</v>
      </c>
      <c r="K509" s="79">
        <f>'DNSP On Med 2019ABR'!J458</f>
        <v>126</v>
      </c>
      <c r="L509" s="80">
        <f>'DNSP On Med 2019ABR'!K458</f>
        <v>0.28899082568807338</v>
      </c>
    </row>
    <row r="510" spans="1:12" x14ac:dyDescent="0.25">
      <c r="A510" s="71">
        <v>3033</v>
      </c>
      <c r="B510" s="4" t="s">
        <v>33</v>
      </c>
      <c r="C510" s="4">
        <v>2010</v>
      </c>
      <c r="D510" s="4">
        <v>3</v>
      </c>
      <c r="E510" s="79">
        <f>'DNSP On Med 2019ABR'!D459</f>
        <v>4282.99568</v>
      </c>
      <c r="F510" s="77">
        <f>'Opex Price Calcs'!P13</f>
        <v>1.1243125351578573</v>
      </c>
      <c r="G510" s="79">
        <f>'DNSP On Med 2019ABR'!F459</f>
        <v>89.468000000000004</v>
      </c>
      <c r="H510" s="79">
        <f>'DNSP On Med 2019ABR'!G459</f>
        <v>90.204999999999998</v>
      </c>
      <c r="I510" s="79">
        <f>'DNSP On Med 2019ABR'!H459</f>
        <v>22007</v>
      </c>
      <c r="J510" s="79">
        <f>'DNSP On Med 2019ABR'!I459</f>
        <v>515</v>
      </c>
      <c r="K510" s="79">
        <f>'DNSP On Med 2019ABR'!J459</f>
        <v>144</v>
      </c>
      <c r="L510" s="80">
        <f>'DNSP On Med 2019ABR'!K459</f>
        <v>0.2796116504854369</v>
      </c>
    </row>
    <row r="511" spans="1:12" x14ac:dyDescent="0.25">
      <c r="A511" s="71">
        <v>3033</v>
      </c>
      <c r="B511" s="4" t="s">
        <v>33</v>
      </c>
      <c r="C511" s="4">
        <v>2011</v>
      </c>
      <c r="D511" s="4">
        <v>3</v>
      </c>
      <c r="E511" s="79">
        <f>'DNSP On Med 2019ABR'!D460</f>
        <v>4623.9818700000005</v>
      </c>
      <c r="F511" s="77">
        <f>'Opex Price Calcs'!P14</f>
        <v>1.1430978626415853</v>
      </c>
      <c r="G511" s="79">
        <f>'DNSP On Med 2019ABR'!F460</f>
        <v>86.667000000000002</v>
      </c>
      <c r="H511" s="79">
        <f>'DNSP On Med 2019ABR'!G460</f>
        <v>90.204999999999998</v>
      </c>
      <c r="I511" s="79">
        <f>'DNSP On Med 2019ABR'!H460</f>
        <v>22257</v>
      </c>
      <c r="J511" s="79">
        <f>'DNSP On Med 2019ABR'!I460</f>
        <v>515</v>
      </c>
      <c r="K511" s="79">
        <f>'DNSP On Med 2019ABR'!J460</f>
        <v>144</v>
      </c>
      <c r="L511" s="80">
        <f>'DNSP On Med 2019ABR'!K460</f>
        <v>0.2796116504854369</v>
      </c>
    </row>
    <row r="512" spans="1:12" x14ac:dyDescent="0.25">
      <c r="A512" s="71">
        <v>3033</v>
      </c>
      <c r="B512" s="4" t="s">
        <v>33</v>
      </c>
      <c r="C512" s="4">
        <v>2012</v>
      </c>
      <c r="D512" s="4">
        <v>3</v>
      </c>
      <c r="E512" s="79">
        <f>'DNSP On Med 2019ABR'!D461</f>
        <v>4568.6043899999995</v>
      </c>
      <c r="F512" s="77">
        <f>'Opex Price Calcs'!P15</f>
        <v>1.1601447797801889</v>
      </c>
      <c r="G512" s="79">
        <f>'DNSP On Med 2019ABR'!F461</f>
        <v>83.915999999999997</v>
      </c>
      <c r="H512" s="79">
        <f>'DNSP On Med 2019ABR'!G461</f>
        <v>90.204999999999998</v>
      </c>
      <c r="I512" s="79">
        <f>'DNSP On Med 2019ABR'!H461</f>
        <v>22593</v>
      </c>
      <c r="J512" s="79">
        <f>'DNSP On Med 2019ABR'!I461</f>
        <v>515</v>
      </c>
      <c r="K512" s="79">
        <f>'DNSP On Med 2019ABR'!J461</f>
        <v>144</v>
      </c>
      <c r="L512" s="80">
        <f>'DNSP On Med 2019ABR'!K461</f>
        <v>0.2796116504854369</v>
      </c>
    </row>
    <row r="513" spans="1:12" x14ac:dyDescent="0.25">
      <c r="A513" s="71">
        <v>3033</v>
      </c>
      <c r="B513" s="4" t="s">
        <v>33</v>
      </c>
      <c r="C513" s="4">
        <v>2013</v>
      </c>
      <c r="D513" s="4">
        <v>3</v>
      </c>
      <c r="E513" s="79">
        <f>'DNSP On Med 2019ABR'!D462</f>
        <v>5723.0539400000007</v>
      </c>
      <c r="F513" s="77">
        <f>'Opex Price Calcs'!P16</f>
        <v>1.1787456307534185</v>
      </c>
      <c r="G513" s="79">
        <f>'DNSP On Med 2019ABR'!F462</f>
        <v>84.001000000000005</v>
      </c>
      <c r="H513" s="79">
        <f>'DNSP On Med 2019ABR'!G462</f>
        <v>90.204999999999998</v>
      </c>
      <c r="I513" s="79">
        <f>'DNSP On Med 2019ABR'!H462</f>
        <v>22725</v>
      </c>
      <c r="J513" s="79">
        <f>'DNSP On Med 2019ABR'!I462</f>
        <v>516</v>
      </c>
      <c r="K513" s="79">
        <f>'DNSP On Med 2019ABR'!J462</f>
        <v>144</v>
      </c>
      <c r="L513" s="80">
        <f>'DNSP On Med 2019ABR'!K462</f>
        <v>0.27906976744186046</v>
      </c>
    </row>
    <row r="514" spans="1:12" x14ac:dyDescent="0.25">
      <c r="A514" s="71">
        <v>3033</v>
      </c>
      <c r="B514" s="4" t="s">
        <v>33</v>
      </c>
      <c r="C514" s="4">
        <v>2014</v>
      </c>
      <c r="D514" s="4">
        <v>3</v>
      </c>
      <c r="E514" s="79">
        <f>'DNSP On Med 2019ABR'!D463</f>
        <v>5149.4780000000001</v>
      </c>
      <c r="F514" s="77">
        <f>'Opex Price Calcs'!P17</f>
        <v>1.2033004656242552</v>
      </c>
      <c r="G514" s="79">
        <f>'DNSP On Med 2019ABR'!F463</f>
        <v>86.152000000000001</v>
      </c>
      <c r="H514" s="79">
        <f>'DNSP On Med 2019ABR'!G463</f>
        <v>90.204999999999998</v>
      </c>
      <c r="I514" s="79">
        <f>'DNSP On Med 2019ABR'!H463</f>
        <v>22822</v>
      </c>
      <c r="J514" s="79">
        <f>'DNSP On Med 2019ABR'!I463</f>
        <v>517</v>
      </c>
      <c r="K514" s="79">
        <f>'DNSP On Med 2019ABR'!J463</f>
        <v>145</v>
      </c>
      <c r="L514" s="80">
        <f>'DNSP On Med 2019ABR'!K463</f>
        <v>0.28046421663442939</v>
      </c>
    </row>
    <row r="515" spans="1:12" x14ac:dyDescent="0.25">
      <c r="A515" s="71">
        <v>3033</v>
      </c>
      <c r="B515" s="4" t="s">
        <v>33</v>
      </c>
      <c r="C515" s="4">
        <v>2015</v>
      </c>
      <c r="D515" s="4">
        <v>3</v>
      </c>
      <c r="E515" s="79">
        <f>'DNSP On Med 2019ABR'!D464</f>
        <v>5196.6679999999997</v>
      </c>
      <c r="F515" s="77">
        <f>'Opex Price Calcs'!P18</f>
        <v>1.2317327248241474</v>
      </c>
      <c r="G515" s="79">
        <f>'DNSP On Med 2019ABR'!F464</f>
        <v>93.376000000000005</v>
      </c>
      <c r="H515" s="79">
        <f>'DNSP On Med 2019ABR'!G464</f>
        <v>93.376000000000005</v>
      </c>
      <c r="I515" s="79">
        <f>'DNSP On Med 2019ABR'!H464</f>
        <v>22954</v>
      </c>
      <c r="J515" s="79">
        <f>'DNSP On Med 2019ABR'!I464</f>
        <v>522</v>
      </c>
      <c r="K515" s="79">
        <f>'DNSP On Med 2019ABR'!J464</f>
        <v>146</v>
      </c>
      <c r="L515" s="80">
        <f>'DNSP On Med 2019ABR'!K464</f>
        <v>0.27969348659003829</v>
      </c>
    </row>
    <row r="516" spans="1:12" x14ac:dyDescent="0.25">
      <c r="A516" s="71">
        <v>3033</v>
      </c>
      <c r="B516" s="4" t="s">
        <v>33</v>
      </c>
      <c r="C516" s="4">
        <v>2016</v>
      </c>
      <c r="D516" s="4">
        <v>3</v>
      </c>
      <c r="E516" s="79">
        <f>'DNSP On Med 2019ABR'!D465</f>
        <v>5716.4947099999999</v>
      </c>
      <c r="F516" s="77">
        <f>'Opex Price Calcs'!P19</f>
        <v>1.2460953688434946</v>
      </c>
      <c r="G516" s="79">
        <f>'DNSP On Med 2019ABR'!F465</f>
        <v>71.203000000000003</v>
      </c>
      <c r="H516" s="79">
        <f>'DNSP On Med 2019ABR'!G465</f>
        <v>93.376000000000005</v>
      </c>
      <c r="I516" s="79">
        <f>'DNSP On Med 2019ABR'!H465</f>
        <v>23168</v>
      </c>
      <c r="J516" s="79">
        <f>'DNSP On Med 2019ABR'!I465</f>
        <v>530</v>
      </c>
      <c r="K516" s="79">
        <f>'DNSP On Med 2019ABR'!J465</f>
        <v>152</v>
      </c>
      <c r="L516" s="80">
        <f>'DNSP On Med 2019ABR'!K465</f>
        <v>0.28679245283018867</v>
      </c>
    </row>
    <row r="517" spans="1:12" x14ac:dyDescent="0.25">
      <c r="A517" s="71">
        <v>3033</v>
      </c>
      <c r="B517" s="4" t="s">
        <v>33</v>
      </c>
      <c r="C517" s="4">
        <v>2017</v>
      </c>
      <c r="D517" s="4">
        <v>3</v>
      </c>
      <c r="E517" s="79">
        <f>'DNSP On Med 2019ABR'!D466</f>
        <v>6113.55501</v>
      </c>
      <c r="F517" s="77">
        <f>'Opex Price Calcs'!P20</f>
        <v>1.2681003312092725</v>
      </c>
      <c r="G517" s="79">
        <f>'DNSP On Med 2019ABR'!F466</f>
        <v>74.293000000000006</v>
      </c>
      <c r="H517" s="79">
        <f>'DNSP On Med 2019ABR'!G466</f>
        <v>93.376000000000005</v>
      </c>
      <c r="I517" s="79">
        <f>'DNSP On Med 2019ABR'!H466</f>
        <v>23373</v>
      </c>
      <c r="J517" s="79">
        <f>'DNSP On Med 2019ABR'!I466</f>
        <v>541</v>
      </c>
      <c r="K517" s="79">
        <f>'DNSP On Med 2019ABR'!J466</f>
        <v>157</v>
      </c>
      <c r="L517" s="80">
        <f>'DNSP On Med 2019ABR'!K466</f>
        <v>0.29020332717190389</v>
      </c>
    </row>
    <row r="518" spans="1:12" x14ac:dyDescent="0.25">
      <c r="A518" s="71">
        <v>3033</v>
      </c>
      <c r="B518" s="4" t="s">
        <v>33</v>
      </c>
      <c r="C518" s="4">
        <v>2018</v>
      </c>
      <c r="D518" s="4">
        <v>3</v>
      </c>
      <c r="E518" s="79">
        <f>'DNSP On Med 2019ABR'!D467</f>
        <v>5431.2981599999985</v>
      </c>
      <c r="F518" s="77">
        <f>'Opex Price Calcs'!P21</f>
        <v>1.2997613887589472</v>
      </c>
      <c r="G518" s="79">
        <f>'DNSP On Med 2019ABR'!F467</f>
        <v>77.361999999999995</v>
      </c>
      <c r="H518" s="79">
        <f>'DNSP On Med 2019ABR'!G467</f>
        <v>93.376000000000005</v>
      </c>
      <c r="I518" s="79">
        <f>'DNSP On Med 2019ABR'!H467</f>
        <v>23547</v>
      </c>
      <c r="J518" s="79">
        <f>'DNSP On Med 2019ABR'!I467</f>
        <v>545</v>
      </c>
      <c r="K518" s="79">
        <f>'DNSP On Med 2019ABR'!J467</f>
        <v>159</v>
      </c>
      <c r="L518" s="80">
        <f>'DNSP On Med 2019ABR'!K467</f>
        <v>0.29174311926605506</v>
      </c>
    </row>
    <row r="519" spans="1:12" x14ac:dyDescent="0.25">
      <c r="A519" s="71">
        <v>3033</v>
      </c>
      <c r="B519" s="4" t="s">
        <v>33</v>
      </c>
      <c r="C519" s="4">
        <v>2019</v>
      </c>
      <c r="D519" s="4">
        <v>3</v>
      </c>
      <c r="E519" s="79">
        <f>'DNSP On Med 2019ABR'!D468</f>
        <v>5927.8083200000001</v>
      </c>
      <c r="F519" s="77">
        <f>'Opex Price Calcs'!P22</f>
        <v>1.3315179820324823</v>
      </c>
      <c r="G519" s="79">
        <f>'DNSP On Med 2019ABR'!F468</f>
        <v>80.823999999999998</v>
      </c>
      <c r="H519" s="79">
        <f>'DNSP On Med 2019ABR'!G468</f>
        <v>93.376000000000005</v>
      </c>
      <c r="I519" s="79">
        <f>'DNSP On Med 2019ABR'!H468</f>
        <v>23774</v>
      </c>
      <c r="J519" s="79">
        <f>'DNSP On Med 2019ABR'!I468</f>
        <v>560</v>
      </c>
      <c r="K519" s="79">
        <f>'DNSP On Med 2019ABR'!J468</f>
        <v>167</v>
      </c>
      <c r="L519" s="80">
        <f>'DNSP On Med 2019ABR'!K468</f>
        <v>0.29821428571428571</v>
      </c>
    </row>
    <row r="520" spans="1:12" x14ac:dyDescent="0.25">
      <c r="A520" s="71">
        <v>3033</v>
      </c>
      <c r="B520" s="4" t="s">
        <v>33</v>
      </c>
      <c r="C520" s="4">
        <v>2020</v>
      </c>
      <c r="D520" s="4">
        <v>3</v>
      </c>
      <c r="E520" s="72">
        <v>5997.2466799999993</v>
      </c>
      <c r="F520" s="77">
        <f>'Opex Price Calcs'!P23</f>
        <v>1.4058700369485218</v>
      </c>
      <c r="G520" s="81">
        <f>'OEB-Yearbook'!E521</f>
        <v>74.977999999999994</v>
      </c>
      <c r="H520" s="75">
        <f>MAX(G520,H519)</f>
        <v>93.376000000000005</v>
      </c>
      <c r="I520" s="81">
        <f>'OEB-Yearbook'!F521</f>
        <v>23953</v>
      </c>
      <c r="J520" s="81">
        <f>'OEB-Yearbook'!G521</f>
        <v>577</v>
      </c>
      <c r="K520" s="81">
        <f>'OEB-Yearbook'!H521</f>
        <v>167</v>
      </c>
      <c r="L520" s="76">
        <f>K520/J520</f>
        <v>0.28942807625649913</v>
      </c>
    </row>
    <row r="521" spans="1:12" x14ac:dyDescent="0.25">
      <c r="A521" s="71">
        <v>3033</v>
      </c>
      <c r="B521" s="4" t="s">
        <v>33</v>
      </c>
      <c r="C521" s="4">
        <v>2021</v>
      </c>
      <c r="D521" s="4">
        <v>3</v>
      </c>
      <c r="E521" s="72">
        <v>6737.0818399999998</v>
      </c>
      <c r="F521" s="77">
        <f>'Opex Price Calcs'!P24</f>
        <v>1.4584022182954006</v>
      </c>
      <c r="G521" s="89">
        <v>77.697000000000003</v>
      </c>
      <c r="H521" s="75">
        <f>MAX(G521,H520)</f>
        <v>93.376000000000005</v>
      </c>
      <c r="I521" s="81">
        <f>'OEB-Yearbook'!F522</f>
        <v>24201</v>
      </c>
      <c r="J521" s="74">
        <v>583</v>
      </c>
      <c r="K521" s="74">
        <v>170</v>
      </c>
      <c r="L521" s="76">
        <f>K521/J521</f>
        <v>0.29159519725557459</v>
      </c>
    </row>
    <row r="522" spans="1:12" x14ac:dyDescent="0.25">
      <c r="A522" s="71">
        <v>3034</v>
      </c>
      <c r="B522" s="4" t="s">
        <v>32</v>
      </c>
      <c r="C522" s="4">
        <v>2005</v>
      </c>
      <c r="D522" s="4">
        <v>3</v>
      </c>
      <c r="E522" s="79">
        <f>'DNSP On Med 2019ABR'!D469</f>
        <v>3695.8850000000002</v>
      </c>
      <c r="F522" s="77">
        <f>'Opex Price Calcs'!P8</f>
        <v>1</v>
      </c>
      <c r="G522" s="79">
        <f>'DNSP On Med 2019ABR'!F469</f>
        <v>104.312</v>
      </c>
      <c r="H522" s="79">
        <f>'DNSP On Med 2019ABR'!G469</f>
        <v>104.312</v>
      </c>
      <c r="I522" s="79">
        <f>'DNSP On Med 2019ABR'!H469</f>
        <v>21430</v>
      </c>
      <c r="J522" s="79">
        <f>'DNSP On Med 2019ABR'!I469</f>
        <v>430</v>
      </c>
      <c r="K522" s="79">
        <f>'DNSP On Med 2019ABR'!J469</f>
        <v>104</v>
      </c>
      <c r="L522" s="80">
        <f>'DNSP On Med 2019ABR'!K469</f>
        <v>0.24186046511627907</v>
      </c>
    </row>
    <row r="523" spans="1:12" x14ac:dyDescent="0.25">
      <c r="A523" s="71">
        <v>3034</v>
      </c>
      <c r="B523" s="4" t="s">
        <v>32</v>
      </c>
      <c r="C523" s="4">
        <v>2006</v>
      </c>
      <c r="D523" s="4">
        <v>3</v>
      </c>
      <c r="E523" s="79">
        <f>'DNSP On Med 2019ABR'!D470</f>
        <v>3855.9960000000001</v>
      </c>
      <c r="F523" s="77">
        <f>'Opex Price Calcs'!P9</f>
        <v>1.0181607380073696</v>
      </c>
      <c r="G523" s="79">
        <f>'DNSP On Med 2019ABR'!F470</f>
        <v>104.372</v>
      </c>
      <c r="H523" s="79">
        <f>'DNSP On Med 2019ABR'!G470</f>
        <v>104.372</v>
      </c>
      <c r="I523" s="79">
        <f>'DNSP On Med 2019ABR'!H470</f>
        <v>21295</v>
      </c>
      <c r="J523" s="79">
        <f>'DNSP On Med 2019ABR'!I470</f>
        <v>431</v>
      </c>
      <c r="K523" s="79">
        <f>'DNSP On Med 2019ABR'!J470</f>
        <v>104</v>
      </c>
      <c r="L523" s="80">
        <f>'DNSP On Med 2019ABR'!K470</f>
        <v>0.24129930394431554</v>
      </c>
    </row>
    <row r="524" spans="1:12" x14ac:dyDescent="0.25">
      <c r="A524" s="71">
        <v>3034</v>
      </c>
      <c r="B524" s="4" t="s">
        <v>32</v>
      </c>
      <c r="C524" s="4">
        <v>2007</v>
      </c>
      <c r="D524" s="4">
        <v>3</v>
      </c>
      <c r="E524" s="79">
        <f>'DNSP On Med 2019ABR'!D471</f>
        <v>4362.2937400000001</v>
      </c>
      <c r="F524" s="77">
        <f>'Opex Price Calcs'!P10</f>
        <v>1.0531931014872313</v>
      </c>
      <c r="G524" s="79">
        <f>'DNSP On Med 2019ABR'!F471</f>
        <v>104.372</v>
      </c>
      <c r="H524" s="79">
        <f>'DNSP On Med 2019ABR'!G471</f>
        <v>104.372</v>
      </c>
      <c r="I524" s="79">
        <f>'DNSP On Med 2019ABR'!H471</f>
        <v>21389</v>
      </c>
      <c r="J524" s="79">
        <f>'DNSP On Med 2019ABR'!I471</f>
        <v>438</v>
      </c>
      <c r="K524" s="79">
        <f>'DNSP On Med 2019ABR'!J471</f>
        <v>109</v>
      </c>
      <c r="L524" s="80">
        <f>'DNSP On Med 2019ABR'!K471</f>
        <v>0.24885844748858446</v>
      </c>
    </row>
    <row r="525" spans="1:12" x14ac:dyDescent="0.25">
      <c r="A525" s="71">
        <v>3034</v>
      </c>
      <c r="B525" s="4" t="s">
        <v>32</v>
      </c>
      <c r="C525" s="4">
        <v>2008</v>
      </c>
      <c r="D525" s="4">
        <v>3</v>
      </c>
      <c r="E525" s="79">
        <f>'DNSP On Med 2019ABR'!D472</f>
        <v>4486.5548200000003</v>
      </c>
      <c r="F525" s="77">
        <f>'Opex Price Calcs'!P11</f>
        <v>1.078564603993923</v>
      </c>
      <c r="G525" s="79">
        <f>'DNSP On Med 2019ABR'!F472</f>
        <v>94.801000000000002</v>
      </c>
      <c r="H525" s="79">
        <f>'DNSP On Med 2019ABR'!G472</f>
        <v>104.372</v>
      </c>
      <c r="I525" s="79">
        <f>'DNSP On Med 2019ABR'!H472</f>
        <v>21706</v>
      </c>
      <c r="J525" s="79">
        <f>'DNSP On Med 2019ABR'!I472</f>
        <v>443</v>
      </c>
      <c r="K525" s="79">
        <f>'DNSP On Med 2019ABR'!J472</f>
        <v>112.99999999999999</v>
      </c>
      <c r="L525" s="80">
        <f>'DNSP On Med 2019ABR'!K472</f>
        <v>0.25507900677200901</v>
      </c>
    </row>
    <row r="526" spans="1:12" x14ac:dyDescent="0.25">
      <c r="A526" s="71">
        <v>3034</v>
      </c>
      <c r="B526" s="4" t="s">
        <v>32</v>
      </c>
      <c r="C526" s="4">
        <v>2009</v>
      </c>
      <c r="D526" s="4">
        <v>3</v>
      </c>
      <c r="E526" s="79">
        <f>'DNSP On Med 2019ABR'!D473</f>
        <v>4808.05</v>
      </c>
      <c r="F526" s="77">
        <f>'Opex Price Calcs'!P12</f>
        <v>1.0915070880241431</v>
      </c>
      <c r="G526" s="79">
        <f>'DNSP On Med 2019ABR'!F473</f>
        <v>85.983000000000004</v>
      </c>
      <c r="H526" s="79">
        <f>'DNSP On Med 2019ABR'!G473</f>
        <v>104.372</v>
      </c>
      <c r="I526" s="79">
        <f>'DNSP On Med 2019ABR'!H473</f>
        <v>21702</v>
      </c>
      <c r="J526" s="79">
        <f>'DNSP On Med 2019ABR'!I473</f>
        <v>443</v>
      </c>
      <c r="K526" s="79">
        <f>'DNSP On Med 2019ABR'!J473</f>
        <v>112.99999999999999</v>
      </c>
      <c r="L526" s="80">
        <f>'DNSP On Med 2019ABR'!K473</f>
        <v>0.25507900677200901</v>
      </c>
    </row>
    <row r="527" spans="1:12" x14ac:dyDescent="0.25">
      <c r="A527" s="71">
        <v>3034</v>
      </c>
      <c r="B527" s="4" t="s">
        <v>32</v>
      </c>
      <c r="C527" s="4">
        <v>2010</v>
      </c>
      <c r="D527" s="4">
        <v>3</v>
      </c>
      <c r="E527" s="79">
        <f>'DNSP On Med 2019ABR'!D474</f>
        <v>4588.2470000000003</v>
      </c>
      <c r="F527" s="77">
        <f>'Opex Price Calcs'!P13</f>
        <v>1.1243125351578573</v>
      </c>
      <c r="G527" s="79">
        <f>'DNSP On Med 2019ABR'!F474</f>
        <v>96.028000000000006</v>
      </c>
      <c r="H527" s="79">
        <f>'DNSP On Med 2019ABR'!G474</f>
        <v>104.372</v>
      </c>
      <c r="I527" s="79">
        <f>'DNSP On Med 2019ABR'!H474</f>
        <v>21411</v>
      </c>
      <c r="J527" s="79">
        <f>'DNSP On Med 2019ABR'!I474</f>
        <v>441</v>
      </c>
      <c r="K527" s="79">
        <f>'DNSP On Med 2019ABR'!J474</f>
        <v>112</v>
      </c>
      <c r="L527" s="80">
        <f>'DNSP On Med 2019ABR'!K474</f>
        <v>0.25396825396825395</v>
      </c>
    </row>
    <row r="528" spans="1:12" x14ac:dyDescent="0.25">
      <c r="A528" s="71">
        <v>3034</v>
      </c>
      <c r="B528" s="4" t="s">
        <v>32</v>
      </c>
      <c r="C528" s="4">
        <v>2011</v>
      </c>
      <c r="D528" s="4">
        <v>3</v>
      </c>
      <c r="E528" s="79">
        <f>'DNSP On Med 2019ABR'!D475</f>
        <v>5112.1424500000003</v>
      </c>
      <c r="F528" s="77">
        <f>'Opex Price Calcs'!P14</f>
        <v>1.1430978626415853</v>
      </c>
      <c r="G528" s="79">
        <f>'DNSP On Med 2019ABR'!F475</f>
        <v>98.477999999999994</v>
      </c>
      <c r="H528" s="79">
        <f>'DNSP On Med 2019ABR'!G475</f>
        <v>104.372</v>
      </c>
      <c r="I528" s="79">
        <f>'DNSP On Med 2019ABR'!H475</f>
        <v>21768</v>
      </c>
      <c r="J528" s="79">
        <f>'DNSP On Med 2019ABR'!I475</f>
        <v>451</v>
      </c>
      <c r="K528" s="79">
        <f>'DNSP On Med 2019ABR'!J475</f>
        <v>117.5</v>
      </c>
      <c r="L528" s="80">
        <f>'DNSP On Med 2019ABR'!K475</f>
        <v>0.26053215077605324</v>
      </c>
    </row>
    <row r="529" spans="1:12" x14ac:dyDescent="0.25">
      <c r="A529" s="71">
        <v>3034</v>
      </c>
      <c r="B529" s="4" t="s">
        <v>32</v>
      </c>
      <c r="C529" s="4">
        <v>2012</v>
      </c>
      <c r="D529" s="4">
        <v>3</v>
      </c>
      <c r="E529" s="79">
        <f>'DNSP On Med 2019ABR'!D476</f>
        <v>5879.7897389</v>
      </c>
      <c r="F529" s="77">
        <f>'Opex Price Calcs'!P15</f>
        <v>1.1601447797801889</v>
      </c>
      <c r="G529" s="79">
        <f>'DNSP On Med 2019ABR'!F476</f>
        <v>89</v>
      </c>
      <c r="H529" s="79">
        <f>'DNSP On Med 2019ABR'!G476</f>
        <v>104.372</v>
      </c>
      <c r="I529" s="79">
        <f>'DNSP On Med 2019ABR'!H476</f>
        <v>22053</v>
      </c>
      <c r="J529" s="79">
        <f>'DNSP On Med 2019ABR'!I476</f>
        <v>461</v>
      </c>
      <c r="K529" s="79">
        <f>'DNSP On Med 2019ABR'!J476</f>
        <v>122.99999999999999</v>
      </c>
      <c r="L529" s="80">
        <f>'DNSP On Med 2019ABR'!K476</f>
        <v>0.26681127982646419</v>
      </c>
    </row>
    <row r="530" spans="1:12" x14ac:dyDescent="0.25">
      <c r="A530" s="71">
        <v>3034</v>
      </c>
      <c r="B530" s="4" t="s">
        <v>32</v>
      </c>
      <c r="C530" s="4">
        <v>2013</v>
      </c>
      <c r="D530" s="4">
        <v>3</v>
      </c>
      <c r="E530" s="79">
        <f>'DNSP On Med 2019ABR'!D477</f>
        <v>5889.642170000001</v>
      </c>
      <c r="F530" s="77">
        <f>'Opex Price Calcs'!P16</f>
        <v>1.1787456307534185</v>
      </c>
      <c r="G530" s="79">
        <f>'DNSP On Med 2019ABR'!F477</f>
        <v>93.582999999999998</v>
      </c>
      <c r="H530" s="79">
        <f>'DNSP On Med 2019ABR'!G477</f>
        <v>104.372</v>
      </c>
      <c r="I530" s="79">
        <f>'DNSP On Med 2019ABR'!H477</f>
        <v>22330</v>
      </c>
      <c r="J530" s="79">
        <f>'DNSP On Med 2019ABR'!I477</f>
        <v>448</v>
      </c>
      <c r="K530" s="79">
        <f>'DNSP On Med 2019ABR'!J477</f>
        <v>117</v>
      </c>
      <c r="L530" s="80">
        <f>'DNSP On Med 2019ABR'!K477</f>
        <v>0.2611607142857143</v>
      </c>
    </row>
    <row r="531" spans="1:12" x14ac:dyDescent="0.25">
      <c r="A531" s="71">
        <v>3034</v>
      </c>
      <c r="B531" s="4" t="s">
        <v>32</v>
      </c>
      <c r="C531" s="4">
        <v>2014</v>
      </c>
      <c r="D531" s="4">
        <v>3</v>
      </c>
      <c r="E531" s="79">
        <f>'DNSP On Med 2019ABR'!D478</f>
        <v>6003.7610000000004</v>
      </c>
      <c r="F531" s="77">
        <f>'Opex Price Calcs'!P17</f>
        <v>1.2033004656242552</v>
      </c>
      <c r="G531" s="79">
        <f>'DNSP On Med 2019ABR'!F478</f>
        <v>76.387</v>
      </c>
      <c r="H531" s="79">
        <f>'DNSP On Med 2019ABR'!G478</f>
        <v>104.372</v>
      </c>
      <c r="I531" s="79">
        <f>'DNSP On Med 2019ABR'!H478</f>
        <v>22470</v>
      </c>
      <c r="J531" s="79">
        <f>'DNSP On Med 2019ABR'!I478</f>
        <v>466</v>
      </c>
      <c r="K531" s="79">
        <f>'DNSP On Med 2019ABR'!J478</f>
        <v>133</v>
      </c>
      <c r="L531" s="80">
        <f>'DNSP On Med 2019ABR'!K478</f>
        <v>0.28540772532188841</v>
      </c>
    </row>
    <row r="532" spans="1:12" x14ac:dyDescent="0.25">
      <c r="A532" s="71">
        <v>3034</v>
      </c>
      <c r="B532" s="4" t="s">
        <v>32</v>
      </c>
      <c r="C532" s="4">
        <v>2015</v>
      </c>
      <c r="D532" s="4">
        <v>3</v>
      </c>
      <c r="E532" s="79">
        <f>'DNSP On Med 2019ABR'!D479</f>
        <v>6172.8339999999998</v>
      </c>
      <c r="F532" s="77">
        <f>'Opex Price Calcs'!P18</f>
        <v>1.2317327248241474</v>
      </c>
      <c r="G532" s="79">
        <f>'DNSP On Med 2019ABR'!F479</f>
        <v>73.421999999999997</v>
      </c>
      <c r="H532" s="79">
        <f>'DNSP On Med 2019ABR'!G479</f>
        <v>104.372</v>
      </c>
      <c r="I532" s="79">
        <f>'DNSP On Med 2019ABR'!H479</f>
        <v>22666</v>
      </c>
      <c r="J532" s="79">
        <f>'DNSP On Med 2019ABR'!I479</f>
        <v>480</v>
      </c>
      <c r="K532" s="79">
        <f>'DNSP On Med 2019ABR'!J479</f>
        <v>142</v>
      </c>
      <c r="L532" s="80">
        <f>'DNSP On Med 2019ABR'!K479</f>
        <v>0.29583333333333334</v>
      </c>
    </row>
    <row r="533" spans="1:12" x14ac:dyDescent="0.25">
      <c r="A533" s="71">
        <v>3034</v>
      </c>
      <c r="B533" s="4" t="s">
        <v>32</v>
      </c>
      <c r="C533" s="4">
        <v>2016</v>
      </c>
      <c r="D533" s="4">
        <v>3</v>
      </c>
      <c r="E533" s="79">
        <f>'DNSP On Med 2019ABR'!D480</f>
        <v>6568.5993899999994</v>
      </c>
      <c r="F533" s="77">
        <f>'Opex Price Calcs'!P19</f>
        <v>1.2460953688434946</v>
      </c>
      <c r="G533" s="79">
        <f>'DNSP On Med 2019ABR'!F480</f>
        <v>77.48</v>
      </c>
      <c r="H533" s="79">
        <f>'DNSP On Med 2019ABR'!G480</f>
        <v>104.372</v>
      </c>
      <c r="I533" s="79">
        <f>'DNSP On Med 2019ABR'!H480</f>
        <v>22853</v>
      </c>
      <c r="J533" s="79">
        <f>'DNSP On Med 2019ABR'!I480</f>
        <v>480</v>
      </c>
      <c r="K533" s="79">
        <f>'DNSP On Med 2019ABR'!J480</f>
        <v>142</v>
      </c>
      <c r="L533" s="80">
        <f>'DNSP On Med 2019ABR'!K480</f>
        <v>0.29583333333333334</v>
      </c>
    </row>
    <row r="534" spans="1:12" x14ac:dyDescent="0.25">
      <c r="A534" s="71">
        <v>3034</v>
      </c>
      <c r="B534" s="4" t="s">
        <v>32</v>
      </c>
      <c r="C534" s="4">
        <v>2017</v>
      </c>
      <c r="D534" s="4">
        <v>3</v>
      </c>
      <c r="E534" s="79">
        <f>'DNSP On Med 2019ABR'!D481</f>
        <v>6597.2320999999993</v>
      </c>
      <c r="F534" s="77">
        <f>'Opex Price Calcs'!P20</f>
        <v>1.2681003312092725</v>
      </c>
      <c r="G534" s="79">
        <f>'DNSP On Med 2019ABR'!F481</f>
        <v>73.021000000000001</v>
      </c>
      <c r="H534" s="79">
        <f>'DNSP On Med 2019ABR'!G481</f>
        <v>104.372</v>
      </c>
      <c r="I534" s="79">
        <f>'DNSP On Med 2019ABR'!H481</f>
        <v>23048</v>
      </c>
      <c r="J534" s="79">
        <f>'DNSP On Med 2019ABR'!I481</f>
        <v>479</v>
      </c>
      <c r="K534" s="79">
        <f>'DNSP On Med 2019ABR'!J481</f>
        <v>142</v>
      </c>
      <c r="L534" s="80">
        <f>'DNSP On Med 2019ABR'!K481</f>
        <v>0.29645093945720252</v>
      </c>
    </row>
    <row r="535" spans="1:12" x14ac:dyDescent="0.25">
      <c r="A535" s="71">
        <v>3034</v>
      </c>
      <c r="B535" s="4" t="s">
        <v>32</v>
      </c>
      <c r="C535" s="4">
        <v>2018</v>
      </c>
      <c r="D535" s="4">
        <v>3</v>
      </c>
      <c r="E535" s="79">
        <f>'DNSP On Med 2019ABR'!D482</f>
        <v>6608.0439899999992</v>
      </c>
      <c r="F535" s="77">
        <f>'Opex Price Calcs'!P21</f>
        <v>1.2997613887589472</v>
      </c>
      <c r="G535" s="79">
        <f>'DNSP On Med 2019ABR'!F482</f>
        <v>79.116</v>
      </c>
      <c r="H535" s="79">
        <f>'DNSP On Med 2019ABR'!G482</f>
        <v>104.372</v>
      </c>
      <c r="I535" s="79">
        <f>'DNSP On Med 2019ABR'!H482</f>
        <v>23366</v>
      </c>
      <c r="J535" s="79">
        <f>'DNSP On Med 2019ABR'!I482</f>
        <v>481</v>
      </c>
      <c r="K535" s="79">
        <f>'DNSP On Med 2019ABR'!J482</f>
        <v>147</v>
      </c>
      <c r="L535" s="80">
        <f>'DNSP On Med 2019ABR'!K482</f>
        <v>0.30561330561330563</v>
      </c>
    </row>
    <row r="536" spans="1:12" x14ac:dyDescent="0.25">
      <c r="A536" s="71">
        <v>3034</v>
      </c>
      <c r="B536" s="4" t="s">
        <v>32</v>
      </c>
      <c r="C536" s="4">
        <v>2019</v>
      </c>
      <c r="D536" s="4">
        <v>3</v>
      </c>
      <c r="E536" s="79">
        <f>'DNSP On Med 2019ABR'!D483</f>
        <v>6757.9180299999989</v>
      </c>
      <c r="F536" s="77">
        <f>'Opex Price Calcs'!P22</f>
        <v>1.3315179820324823</v>
      </c>
      <c r="G536" s="79">
        <f>'DNSP On Med 2019ABR'!F483</f>
        <v>73.287999999999997</v>
      </c>
      <c r="H536" s="79">
        <f>'DNSP On Med 2019ABR'!G483</f>
        <v>104.372</v>
      </c>
      <c r="I536" s="79">
        <f>'DNSP On Med 2019ABR'!H483</f>
        <v>23664</v>
      </c>
      <c r="J536" s="79">
        <f>'DNSP On Med 2019ABR'!I483</f>
        <v>490</v>
      </c>
      <c r="K536" s="79">
        <f>'DNSP On Med 2019ABR'!J483</f>
        <v>155</v>
      </c>
      <c r="L536" s="80">
        <f>'DNSP On Med 2019ABR'!K483</f>
        <v>0.31632653061224492</v>
      </c>
    </row>
    <row r="537" spans="1:12" x14ac:dyDescent="0.25">
      <c r="A537" s="71">
        <v>3034</v>
      </c>
      <c r="B537" s="4" t="s">
        <v>32</v>
      </c>
      <c r="C537" s="4">
        <v>2020</v>
      </c>
      <c r="D537" s="4">
        <v>3</v>
      </c>
      <c r="E537" s="83">
        <v>6580.4659900000006</v>
      </c>
      <c r="F537" s="77">
        <f>'Opex Price Calcs'!P23</f>
        <v>1.4058700369485218</v>
      </c>
      <c r="G537" s="81">
        <f>'OEB-Yearbook'!E538</f>
        <v>79.771000000000001</v>
      </c>
      <c r="H537" s="75">
        <f>MAX(G537,H536)</f>
        <v>104.372</v>
      </c>
      <c r="I537" s="81">
        <f>'OEB-Yearbook'!F538</f>
        <v>24054</v>
      </c>
      <c r="J537" s="81">
        <f>'OEB-Yearbook'!G538</f>
        <v>494</v>
      </c>
      <c r="K537" s="81">
        <f>'OEB-Yearbook'!H538</f>
        <v>158</v>
      </c>
      <c r="L537" s="76">
        <f>K537/J537</f>
        <v>0.31983805668016196</v>
      </c>
    </row>
    <row r="538" spans="1:12" x14ac:dyDescent="0.25">
      <c r="A538" s="71">
        <v>3034</v>
      </c>
      <c r="B538" s="4" t="s">
        <v>32</v>
      </c>
      <c r="C538" s="4">
        <v>2021</v>
      </c>
      <c r="D538" s="4">
        <v>3</v>
      </c>
      <c r="E538" s="83">
        <v>6748.5276700000004</v>
      </c>
      <c r="F538" s="77">
        <f>'Opex Price Calcs'!P24</f>
        <v>1.4584022182954006</v>
      </c>
      <c r="G538" s="89">
        <v>79.522999999999996</v>
      </c>
      <c r="H538" s="75">
        <f>MAX(G538,H537)</f>
        <v>104.372</v>
      </c>
      <c r="I538" s="81">
        <f>'OEB-Yearbook'!F539</f>
        <v>24627</v>
      </c>
      <c r="J538" s="89">
        <f>Lines!I72</f>
        <v>497</v>
      </c>
      <c r="K538" s="89">
        <f>Lines!J72</f>
        <v>159</v>
      </c>
      <c r="L538" s="76">
        <f>K538/J538</f>
        <v>0.31991951710261568</v>
      </c>
    </row>
    <row r="539" spans="1:12" x14ac:dyDescent="0.25">
      <c r="A539" s="71">
        <v>3036</v>
      </c>
      <c r="B539" s="4" t="s">
        <v>13</v>
      </c>
      <c r="C539" s="4">
        <v>2005</v>
      </c>
      <c r="D539" s="4">
        <v>3</v>
      </c>
      <c r="E539" s="79">
        <f>'DNSP On Med 2019ABR'!D484</f>
        <v>3711.596</v>
      </c>
      <c r="F539" s="77">
        <f>'Opex Price Calcs'!P8</f>
        <v>1</v>
      </c>
      <c r="G539" s="79">
        <f>'DNSP On Med 2019ABR'!F484</f>
        <v>108.866</v>
      </c>
      <c r="H539" s="79">
        <f>'DNSP On Med 2019ABR'!G484</f>
        <v>108.866</v>
      </c>
      <c r="I539" s="79">
        <f>'DNSP On Med 2019ABR'!H484</f>
        <v>19873</v>
      </c>
      <c r="J539" s="79">
        <f>'DNSP On Med 2019ABR'!I484</f>
        <v>1320</v>
      </c>
      <c r="K539" s="79">
        <f>'DNSP On Med 2019ABR'!J484</f>
        <v>444.99999999999994</v>
      </c>
      <c r="L539" s="80">
        <f>'DNSP On Med 2019ABR'!K484</f>
        <v>0.3371212121212121</v>
      </c>
    </row>
    <row r="540" spans="1:12" x14ac:dyDescent="0.25">
      <c r="A540" s="71">
        <v>3036</v>
      </c>
      <c r="B540" s="4" t="s">
        <v>13</v>
      </c>
      <c r="C540" s="4">
        <v>2006</v>
      </c>
      <c r="D540" s="4">
        <v>3</v>
      </c>
      <c r="E540" s="79">
        <f>'DNSP On Med 2019ABR'!D485</f>
        <v>4352.9579999999996</v>
      </c>
      <c r="F540" s="77">
        <f>'Opex Price Calcs'!P9</f>
        <v>1.0181607380073696</v>
      </c>
      <c r="G540" s="79">
        <f>'DNSP On Med 2019ABR'!F485</f>
        <v>108.866</v>
      </c>
      <c r="H540" s="79">
        <f>'DNSP On Med 2019ABR'!G485</f>
        <v>108.866</v>
      </c>
      <c r="I540" s="79">
        <f>'DNSP On Med 2019ABR'!H485</f>
        <v>19007</v>
      </c>
      <c r="J540" s="79">
        <f>'DNSP On Med 2019ABR'!I485</f>
        <v>1332</v>
      </c>
      <c r="K540" s="79">
        <f>'DNSP On Med 2019ABR'!J485</f>
        <v>456</v>
      </c>
      <c r="L540" s="80">
        <f>'DNSP On Med 2019ABR'!K485</f>
        <v>0.34234234234234234</v>
      </c>
    </row>
    <row r="541" spans="1:12" x14ac:dyDescent="0.25">
      <c r="A541" s="71">
        <v>3036</v>
      </c>
      <c r="B541" s="4" t="s">
        <v>13</v>
      </c>
      <c r="C541" s="4">
        <v>2007</v>
      </c>
      <c r="D541" s="4">
        <v>3</v>
      </c>
      <c r="E541" s="79">
        <f>'DNSP On Med 2019ABR'!D486</f>
        <v>4201.2790000000005</v>
      </c>
      <c r="F541" s="77">
        <f>'Opex Price Calcs'!P10</f>
        <v>1.0531931014872313</v>
      </c>
      <c r="G541" s="79">
        <f>'DNSP On Med 2019ABR'!F486</f>
        <v>122.494</v>
      </c>
      <c r="H541" s="79">
        <f>'DNSP On Med 2019ABR'!G486</f>
        <v>122.494</v>
      </c>
      <c r="I541" s="79">
        <f>'DNSP On Med 2019ABR'!H486</f>
        <v>20078</v>
      </c>
      <c r="J541" s="79">
        <f>'DNSP On Med 2019ABR'!I486</f>
        <v>1344</v>
      </c>
      <c r="K541" s="79">
        <f>'DNSP On Med 2019ABR'!J486</f>
        <v>463</v>
      </c>
      <c r="L541" s="80">
        <f>'DNSP On Med 2019ABR'!K486</f>
        <v>0.34449404761904762</v>
      </c>
    </row>
    <row r="542" spans="1:12" x14ac:dyDescent="0.25">
      <c r="A542" s="71">
        <v>3036</v>
      </c>
      <c r="B542" s="4" t="s">
        <v>13</v>
      </c>
      <c r="C542" s="4">
        <v>2008</v>
      </c>
      <c r="D542" s="4">
        <v>3</v>
      </c>
      <c r="E542" s="79">
        <f>'DNSP On Med 2019ABR'!D487</f>
        <v>4979.6989999999996</v>
      </c>
      <c r="F542" s="77">
        <f>'Opex Price Calcs'!P11</f>
        <v>1.078564603993923</v>
      </c>
      <c r="G542" s="79">
        <f>'DNSP On Med 2019ABR'!F487</f>
        <v>99.539000000000001</v>
      </c>
      <c r="H542" s="79">
        <f>'DNSP On Med 2019ABR'!G487</f>
        <v>122.494</v>
      </c>
      <c r="I542" s="79">
        <f>'DNSP On Med 2019ABR'!H487</f>
        <v>20818</v>
      </c>
      <c r="J542" s="79">
        <f>'DNSP On Med 2019ABR'!I487</f>
        <v>1363</v>
      </c>
      <c r="K542" s="79">
        <f>'DNSP On Med 2019ABR'!J487</f>
        <v>481</v>
      </c>
      <c r="L542" s="80">
        <f>'DNSP On Med 2019ABR'!K487</f>
        <v>0.35289801907556861</v>
      </c>
    </row>
    <row r="543" spans="1:12" x14ac:dyDescent="0.25">
      <c r="A543" s="71">
        <v>3036</v>
      </c>
      <c r="B543" s="4" t="s">
        <v>13</v>
      </c>
      <c r="C543" s="4">
        <v>2009</v>
      </c>
      <c r="D543" s="4">
        <v>3</v>
      </c>
      <c r="E543" s="79">
        <f>'DNSP On Med 2019ABR'!D488</f>
        <v>4353.1940000000004</v>
      </c>
      <c r="F543" s="77">
        <f>'Opex Price Calcs'!P12</f>
        <v>1.0915070880241431</v>
      </c>
      <c r="G543" s="79">
        <f>'DNSP On Med 2019ABR'!F488</f>
        <v>97.838999999999999</v>
      </c>
      <c r="H543" s="79">
        <f>'DNSP On Med 2019ABR'!G488</f>
        <v>122.494</v>
      </c>
      <c r="I543" s="79">
        <f>'DNSP On Med 2019ABR'!H488</f>
        <v>21044</v>
      </c>
      <c r="J543" s="79">
        <f>'DNSP On Med 2019ABR'!I488</f>
        <v>1363</v>
      </c>
      <c r="K543" s="79">
        <f>'DNSP On Med 2019ABR'!J488</f>
        <v>481</v>
      </c>
      <c r="L543" s="80">
        <f>'DNSP On Med 2019ABR'!K488</f>
        <v>0.35289801907556861</v>
      </c>
    </row>
    <row r="544" spans="1:12" x14ac:dyDescent="0.25">
      <c r="A544" s="71">
        <v>3036</v>
      </c>
      <c r="B544" s="4" t="s">
        <v>13</v>
      </c>
      <c r="C544" s="4">
        <v>2010</v>
      </c>
      <c r="D544" s="4">
        <v>3</v>
      </c>
      <c r="E544" s="79">
        <f>'DNSP On Med 2019ABR'!D489</f>
        <v>4289.3869999999997</v>
      </c>
      <c r="F544" s="77">
        <f>'Opex Price Calcs'!P13</f>
        <v>1.1243125351578573</v>
      </c>
      <c r="G544" s="79">
        <f>'DNSP On Med 2019ABR'!F489</f>
        <v>107.148</v>
      </c>
      <c r="H544" s="79">
        <f>'DNSP On Med 2019ABR'!G489</f>
        <v>122.494</v>
      </c>
      <c r="I544" s="79">
        <f>'DNSP On Med 2019ABR'!H489</f>
        <v>20790</v>
      </c>
      <c r="J544" s="79">
        <f>'DNSP On Med 2019ABR'!I489</f>
        <v>1404</v>
      </c>
      <c r="K544" s="79">
        <f>'DNSP On Med 2019ABR'!J489</f>
        <v>545</v>
      </c>
      <c r="L544" s="80">
        <f>'DNSP On Med 2019ABR'!K489</f>
        <v>0.38817663817663817</v>
      </c>
    </row>
    <row r="545" spans="1:19" x14ac:dyDescent="0.25">
      <c r="A545" s="71">
        <v>3036</v>
      </c>
      <c r="B545" s="4" t="s">
        <v>13</v>
      </c>
      <c r="C545" s="4">
        <v>2011</v>
      </c>
      <c r="D545" s="4">
        <v>3</v>
      </c>
      <c r="E545" s="79">
        <f>'DNSP On Med 2019ABR'!D490</f>
        <v>4766.6729999999998</v>
      </c>
      <c r="F545" s="77">
        <f>'Opex Price Calcs'!P14</f>
        <v>1.1430978626415853</v>
      </c>
      <c r="G545" s="79">
        <f>'DNSP On Med 2019ABR'!F490</f>
        <v>110.39100000000001</v>
      </c>
      <c r="H545" s="79">
        <f>'DNSP On Med 2019ABR'!G490</f>
        <v>122.494</v>
      </c>
      <c r="I545" s="79">
        <f>'DNSP On Med 2019ABR'!H490</f>
        <v>21232</v>
      </c>
      <c r="J545" s="79">
        <f>'DNSP On Med 2019ABR'!I490</f>
        <v>1464</v>
      </c>
      <c r="K545" s="79">
        <f>'DNSP On Med 2019ABR'!J490</f>
        <v>576</v>
      </c>
      <c r="L545" s="80">
        <f>'DNSP On Med 2019ABR'!K490</f>
        <v>0.39344262295081966</v>
      </c>
    </row>
    <row r="546" spans="1:19" x14ac:dyDescent="0.25">
      <c r="A546" s="71">
        <v>3036</v>
      </c>
      <c r="B546" s="4" t="s">
        <v>13</v>
      </c>
      <c r="C546" s="4">
        <v>2012</v>
      </c>
      <c r="D546" s="4">
        <v>3</v>
      </c>
      <c r="E546" s="79">
        <f>'DNSP On Med 2019ABR'!D491</f>
        <v>5536.3169132676758</v>
      </c>
      <c r="F546" s="77">
        <f>'Opex Price Calcs'!P15</f>
        <v>1.1601447797801889</v>
      </c>
      <c r="G546" s="79">
        <f>'DNSP On Med 2019ABR'!F491</f>
        <v>110.08</v>
      </c>
      <c r="H546" s="79">
        <f>'DNSP On Med 2019ABR'!G491</f>
        <v>122.494</v>
      </c>
      <c r="I546" s="79">
        <f>'DNSP On Med 2019ABR'!H491</f>
        <v>20893</v>
      </c>
      <c r="J546" s="79">
        <f>'DNSP On Med 2019ABR'!I491</f>
        <v>1497</v>
      </c>
      <c r="K546" s="79">
        <f>'DNSP On Med 2019ABR'!J491</f>
        <v>605</v>
      </c>
      <c r="L546" s="80">
        <f>'DNSP On Med 2019ABR'!K491</f>
        <v>0.40414161656646624</v>
      </c>
    </row>
    <row r="547" spans="1:19" x14ac:dyDescent="0.25">
      <c r="A547" s="71">
        <v>3036</v>
      </c>
      <c r="B547" s="4" t="s">
        <v>13</v>
      </c>
      <c r="C547" s="4">
        <v>2013</v>
      </c>
      <c r="D547" s="4">
        <v>3</v>
      </c>
      <c r="E547" s="79">
        <f>'DNSP On Med 2019ABR'!D492</f>
        <v>4821.3360000000002</v>
      </c>
      <c r="F547" s="77">
        <f>'Opex Price Calcs'!P16</f>
        <v>1.1787456307534185</v>
      </c>
      <c r="G547" s="79">
        <f>'DNSP On Med 2019ABR'!F492</f>
        <v>111.279</v>
      </c>
      <c r="H547" s="79">
        <f>'DNSP On Med 2019ABR'!G492</f>
        <v>122.494</v>
      </c>
      <c r="I547" s="79">
        <f>'DNSP On Med 2019ABR'!H492</f>
        <v>21499</v>
      </c>
      <c r="J547" s="79">
        <f>'DNSP On Med 2019ABR'!I492</f>
        <v>1527</v>
      </c>
      <c r="K547" s="79">
        <f>'DNSP On Med 2019ABR'!J492</f>
        <v>636</v>
      </c>
      <c r="L547" s="80">
        <f>'DNSP On Med 2019ABR'!K492</f>
        <v>0.41650294695481338</v>
      </c>
    </row>
    <row r="548" spans="1:19" x14ac:dyDescent="0.25">
      <c r="A548" s="71">
        <v>3036</v>
      </c>
      <c r="B548" s="4" t="s">
        <v>13</v>
      </c>
      <c r="C548" s="4">
        <v>2014</v>
      </c>
      <c r="D548" s="4">
        <v>3</v>
      </c>
      <c r="E548" s="79">
        <f>'DNSP On Med 2019ABR'!D493</f>
        <v>5201.6229999999996</v>
      </c>
      <c r="F548" s="77">
        <f>'Opex Price Calcs'!P17</f>
        <v>1.2033004656242552</v>
      </c>
      <c r="G548" s="79">
        <f>'DNSP On Med 2019ABR'!F493</f>
        <v>98.677000000000007</v>
      </c>
      <c r="H548" s="79">
        <f>'DNSP On Med 2019ABR'!G493</f>
        <v>122.494</v>
      </c>
      <c r="I548" s="79">
        <f>'DNSP On Med 2019ABR'!H493</f>
        <v>21534</v>
      </c>
      <c r="J548" s="79">
        <f>'DNSP On Med 2019ABR'!I493</f>
        <v>1527</v>
      </c>
      <c r="K548" s="79">
        <f>'DNSP On Med 2019ABR'!J493</f>
        <v>631</v>
      </c>
      <c r="L548" s="80">
        <f>'DNSP On Med 2019ABR'!K493</f>
        <v>0.41322855271774722</v>
      </c>
    </row>
    <row r="549" spans="1:19" x14ac:dyDescent="0.25">
      <c r="A549" s="71">
        <v>3036</v>
      </c>
      <c r="B549" s="4" t="s">
        <v>13</v>
      </c>
      <c r="C549" s="4">
        <v>2015</v>
      </c>
      <c r="D549" s="4">
        <v>3</v>
      </c>
      <c r="E549" s="79">
        <f>'DNSP On Med 2019ABR'!D494</f>
        <v>5780.049</v>
      </c>
      <c r="F549" s="77">
        <f>'Opex Price Calcs'!P18</f>
        <v>1.2317327248241474</v>
      </c>
      <c r="G549" s="79">
        <f>'DNSP On Med 2019ABR'!F494</f>
        <v>101.316</v>
      </c>
      <c r="H549" s="79">
        <f>'DNSP On Med 2019ABR'!G494</f>
        <v>122.494</v>
      </c>
      <c r="I549" s="79">
        <f>'DNSP On Med 2019ABR'!H494</f>
        <v>21929</v>
      </c>
      <c r="J549" s="79">
        <f>'DNSP On Med 2019ABR'!I494</f>
        <v>1556</v>
      </c>
      <c r="K549" s="79">
        <f>'DNSP On Med 2019ABR'!J494</f>
        <v>654</v>
      </c>
      <c r="L549" s="80">
        <f>'DNSP On Med 2019ABR'!K494</f>
        <v>0.42030848329048842</v>
      </c>
    </row>
    <row r="550" spans="1:19" x14ac:dyDescent="0.25">
      <c r="A550" s="71">
        <v>3036</v>
      </c>
      <c r="B550" s="4" t="s">
        <v>13</v>
      </c>
      <c r="C550" s="4">
        <v>2016</v>
      </c>
      <c r="D550" s="4">
        <v>3</v>
      </c>
      <c r="E550" s="79">
        <f>'DNSP On Med 2019ABR'!D495</f>
        <v>6128.2452800000001</v>
      </c>
      <c r="F550" s="77">
        <f>'Opex Price Calcs'!P19</f>
        <v>1.2460953688434946</v>
      </c>
      <c r="G550" s="79">
        <f>'DNSP On Med 2019ABR'!F495</f>
        <v>107.53100000000001</v>
      </c>
      <c r="H550" s="79">
        <f>'DNSP On Med 2019ABR'!G495</f>
        <v>122.494</v>
      </c>
      <c r="I550" s="79">
        <f>'DNSP On Med 2019ABR'!H495</f>
        <v>22112</v>
      </c>
      <c r="J550" s="79">
        <f>'DNSP On Med 2019ABR'!I495</f>
        <v>1613</v>
      </c>
      <c r="K550" s="79">
        <f>'DNSP On Med 2019ABR'!J495</f>
        <v>701</v>
      </c>
      <c r="L550" s="80">
        <f>'DNSP On Med 2019ABR'!K495</f>
        <v>0.43459392436453814</v>
      </c>
    </row>
    <row r="551" spans="1:19" x14ac:dyDescent="0.25">
      <c r="A551" s="71">
        <v>3036</v>
      </c>
      <c r="B551" s="4" t="s">
        <v>13</v>
      </c>
      <c r="C551" s="4">
        <v>2017</v>
      </c>
      <c r="D551" s="4">
        <v>3</v>
      </c>
      <c r="E551" s="79">
        <f>'DNSP On Med 2019ABR'!D496</f>
        <v>5991.4696100000001</v>
      </c>
      <c r="F551" s="77">
        <f>'Opex Price Calcs'!P20</f>
        <v>1.2681003312092725</v>
      </c>
      <c r="G551" s="79">
        <f>'DNSP On Med 2019ABR'!F496</f>
        <v>95.399000000000001</v>
      </c>
      <c r="H551" s="79">
        <f>'DNSP On Med 2019ABR'!G496</f>
        <v>122.494</v>
      </c>
      <c r="I551" s="79">
        <f>'DNSP On Med 2019ABR'!H496</f>
        <v>22195</v>
      </c>
      <c r="J551" s="79">
        <f>'DNSP On Med 2019ABR'!I496</f>
        <v>1645</v>
      </c>
      <c r="K551" s="79">
        <f>'DNSP On Med 2019ABR'!J496</f>
        <v>724</v>
      </c>
      <c r="L551" s="80">
        <f>'DNSP On Med 2019ABR'!K496</f>
        <v>0.44012158054711248</v>
      </c>
    </row>
    <row r="552" spans="1:19" x14ac:dyDescent="0.25">
      <c r="A552" s="71">
        <v>3036</v>
      </c>
      <c r="B552" s="4" t="s">
        <v>13</v>
      </c>
      <c r="C552" s="4">
        <v>2018</v>
      </c>
      <c r="D552" s="4">
        <v>3</v>
      </c>
      <c r="E552" s="79">
        <f>'DNSP On Med 2019ABR'!D497</f>
        <v>6069.6831300000013</v>
      </c>
      <c r="F552" s="77">
        <f>'Opex Price Calcs'!P21</f>
        <v>1.2997613887589472</v>
      </c>
      <c r="G552" s="79">
        <f>'DNSP On Med 2019ABR'!F497</f>
        <v>104.73</v>
      </c>
      <c r="H552" s="79">
        <f>'DNSP On Med 2019ABR'!G497</f>
        <v>122.494</v>
      </c>
      <c r="I552" s="79">
        <f>'DNSP On Med 2019ABR'!H497</f>
        <v>22442</v>
      </c>
      <c r="J552" s="79">
        <f>'DNSP On Med 2019ABR'!I497</f>
        <v>1641</v>
      </c>
      <c r="K552" s="79">
        <f>'DNSP On Med 2019ABR'!J497</f>
        <v>729</v>
      </c>
      <c r="L552" s="80">
        <f>'DNSP On Med 2019ABR'!K497</f>
        <v>0.44424131627056673</v>
      </c>
    </row>
    <row r="553" spans="1:19" x14ac:dyDescent="0.25">
      <c r="A553" s="71">
        <v>3036</v>
      </c>
      <c r="B553" s="4" t="s">
        <v>13</v>
      </c>
      <c r="C553" s="4">
        <v>2019</v>
      </c>
      <c r="D553" s="4">
        <v>3</v>
      </c>
      <c r="E553" s="79">
        <f>'DNSP On Med 2019ABR'!D498</f>
        <v>6215.6970300000012</v>
      </c>
      <c r="F553" s="77">
        <f>'Opex Price Calcs'!P22</f>
        <v>1.3315179820324823</v>
      </c>
      <c r="G553" s="79">
        <f>'DNSP On Med 2019ABR'!F498</f>
        <v>99.438999999999993</v>
      </c>
      <c r="H553" s="79">
        <f>'DNSP On Med 2019ABR'!G498</f>
        <v>122.494</v>
      </c>
      <c r="I553" s="79">
        <f>'DNSP On Med 2019ABR'!H498</f>
        <v>22528</v>
      </c>
      <c r="J553" s="79">
        <f>'DNSP On Med 2019ABR'!I498</f>
        <v>1686</v>
      </c>
      <c r="K553" s="79">
        <f>'DNSP On Med 2019ABR'!J498</f>
        <v>754</v>
      </c>
      <c r="L553" s="80">
        <f>'DNSP On Med 2019ABR'!K498</f>
        <v>0.4472123368920522</v>
      </c>
    </row>
    <row r="554" spans="1:19" x14ac:dyDescent="0.25">
      <c r="A554" s="71">
        <v>3036</v>
      </c>
      <c r="B554" s="4" t="s">
        <v>13</v>
      </c>
      <c r="C554" s="4">
        <v>2020</v>
      </c>
      <c r="D554" s="4">
        <v>3</v>
      </c>
      <c r="E554" s="72">
        <v>6452.8240799999985</v>
      </c>
      <c r="F554" s="77">
        <f>'Opex Price Calcs'!P23</f>
        <v>1.4058700369485218</v>
      </c>
      <c r="G554" s="81">
        <f>'OEB-Yearbook'!E555</f>
        <v>111.08199999999999</v>
      </c>
      <c r="H554" s="75">
        <f>MAX(G554,H553)</f>
        <v>122.494</v>
      </c>
      <c r="I554" s="81">
        <f>'OEB-Yearbook'!F555</f>
        <v>22564</v>
      </c>
      <c r="J554" s="81">
        <f>'OEB-Yearbook'!G555</f>
        <v>1671</v>
      </c>
      <c r="K554" s="81">
        <f>'OEB-Yearbook'!H555</f>
        <v>759</v>
      </c>
      <c r="L554" s="76">
        <f>K554/J554</f>
        <v>0.45421903052064633</v>
      </c>
    </row>
    <row r="555" spans="1:19" x14ac:dyDescent="0.25">
      <c r="A555" s="71">
        <v>3036</v>
      </c>
      <c r="B555" s="4" t="s">
        <v>13</v>
      </c>
      <c r="C555" s="4">
        <v>2021</v>
      </c>
      <c r="D555" s="4">
        <v>3</v>
      </c>
      <c r="E555" s="72">
        <v>6794.9481644999996</v>
      </c>
      <c r="F555" s="77">
        <f>'Opex Price Calcs'!P24</f>
        <v>1.4584022182954006</v>
      </c>
      <c r="G555" s="89">
        <v>108.05200000000001</v>
      </c>
      <c r="H555" s="75">
        <f>MAX(G555,H554)</f>
        <v>122.494</v>
      </c>
      <c r="I555" s="81">
        <f>'OEB-Yearbook'!F556</f>
        <v>22738</v>
      </c>
      <c r="J555" s="93">
        <v>1691</v>
      </c>
      <c r="K555" s="74">
        <v>764</v>
      </c>
      <c r="L555" s="76">
        <f>K555/J555</f>
        <v>0.45180366646954467</v>
      </c>
      <c r="M555" s="92" t="s">
        <v>210</v>
      </c>
    </row>
    <row r="556" spans="1:19" ht="15.75" customHeight="1" x14ac:dyDescent="0.25">
      <c r="A556" s="71">
        <v>3037</v>
      </c>
      <c r="B556" s="4" t="s">
        <v>10</v>
      </c>
      <c r="C556" s="4">
        <v>2005</v>
      </c>
      <c r="D556" s="4">
        <v>3</v>
      </c>
      <c r="E556" s="79">
        <f>'DNSP On Med 2019ABR'!D499</f>
        <v>3037.7173399999997</v>
      </c>
      <c r="F556" s="77">
        <f>'Opex Price Calcs'!P8</f>
        <v>1</v>
      </c>
      <c r="G556" s="79">
        <f>'DNSP On Med 2019ABR'!F499</f>
        <v>101.863</v>
      </c>
      <c r="H556" s="79">
        <f>'DNSP On Med 2019ABR'!G499</f>
        <v>101.863</v>
      </c>
      <c r="I556" s="79">
        <f>'DNSP On Med 2019ABR'!H499</f>
        <v>18860</v>
      </c>
      <c r="J556" s="79">
        <f>'DNSP On Med 2019ABR'!I499</f>
        <v>275</v>
      </c>
      <c r="K556" s="79">
        <f>'DNSP On Med 2019ABR'!J499</f>
        <v>90</v>
      </c>
      <c r="L556" s="80">
        <f>'DNSP On Med 2019ABR'!K499</f>
        <v>0.32727272727272727</v>
      </c>
      <c r="N556" s="100" t="s">
        <v>211</v>
      </c>
      <c r="O556" s="100"/>
      <c r="P556" s="100"/>
      <c r="Q556" s="100"/>
      <c r="R556" s="100"/>
      <c r="S556" s="100"/>
    </row>
    <row r="557" spans="1:19" x14ac:dyDescent="0.25">
      <c r="A557" s="71">
        <v>3037</v>
      </c>
      <c r="B557" s="4" t="s">
        <v>10</v>
      </c>
      <c r="C557" s="4">
        <v>2006</v>
      </c>
      <c r="D557" s="4">
        <v>3</v>
      </c>
      <c r="E557" s="79">
        <f>'DNSP On Med 2019ABR'!D500</f>
        <v>3204.6691700000001</v>
      </c>
      <c r="F557" s="77">
        <f>'Opex Price Calcs'!P9</f>
        <v>1.0181607380073696</v>
      </c>
      <c r="G557" s="79">
        <f>'DNSP On Med 2019ABR'!F500</f>
        <v>111.673</v>
      </c>
      <c r="H557" s="79">
        <f>'DNSP On Med 2019ABR'!G500</f>
        <v>111.673</v>
      </c>
      <c r="I557" s="79">
        <f>'DNSP On Med 2019ABR'!H500</f>
        <v>19025</v>
      </c>
      <c r="J557" s="79">
        <f>'DNSP On Med 2019ABR'!I500</f>
        <v>274</v>
      </c>
      <c r="K557" s="79">
        <f>'DNSP On Med 2019ABR'!J500</f>
        <v>90</v>
      </c>
      <c r="L557" s="80">
        <f>'DNSP On Med 2019ABR'!K500</f>
        <v>0.32846715328467152</v>
      </c>
      <c r="N557" s="100"/>
      <c r="O557" s="100"/>
      <c r="P557" s="100"/>
      <c r="Q557" s="100"/>
      <c r="R557" s="100"/>
      <c r="S557" s="100"/>
    </row>
    <row r="558" spans="1:19" x14ac:dyDescent="0.25">
      <c r="A558" s="71">
        <v>3037</v>
      </c>
      <c r="B558" s="4" t="s">
        <v>10</v>
      </c>
      <c r="C558" s="4">
        <v>2007</v>
      </c>
      <c r="D558" s="4">
        <v>3</v>
      </c>
      <c r="E558" s="79">
        <f>'DNSP On Med 2019ABR'!D501</f>
        <v>3327.7473300000001</v>
      </c>
      <c r="F558" s="77">
        <f>'Opex Price Calcs'!P10</f>
        <v>1.0531931014872313</v>
      </c>
      <c r="G558" s="79">
        <f>'DNSP On Med 2019ABR'!F501</f>
        <v>107.69</v>
      </c>
      <c r="H558" s="79">
        <f>'DNSP On Med 2019ABR'!G501</f>
        <v>111.673</v>
      </c>
      <c r="I558" s="79">
        <f>'DNSP On Med 2019ABR'!H501</f>
        <v>19262</v>
      </c>
      <c r="J558" s="79">
        <f>'DNSP On Med 2019ABR'!I501</f>
        <v>274</v>
      </c>
      <c r="K558" s="79">
        <f>'DNSP On Med 2019ABR'!J501</f>
        <v>90</v>
      </c>
      <c r="L558" s="80">
        <f>'DNSP On Med 2019ABR'!K501</f>
        <v>0.32846715328467152</v>
      </c>
      <c r="N558" s="100"/>
      <c r="O558" s="100"/>
      <c r="P558" s="100"/>
      <c r="Q558" s="100"/>
      <c r="R558" s="100"/>
      <c r="S558" s="100"/>
    </row>
    <row r="559" spans="1:19" x14ac:dyDescent="0.25">
      <c r="A559" s="71">
        <v>3037</v>
      </c>
      <c r="B559" s="4" t="s">
        <v>10</v>
      </c>
      <c r="C559" s="4">
        <v>2008</v>
      </c>
      <c r="D559" s="4">
        <v>3</v>
      </c>
      <c r="E559" s="79">
        <f>'DNSP On Med 2019ABR'!D502</f>
        <v>3575.1713199999999</v>
      </c>
      <c r="F559" s="77">
        <f>'Opex Price Calcs'!P11</f>
        <v>1.078564603993923</v>
      </c>
      <c r="G559" s="79">
        <f>'DNSP On Med 2019ABR'!F502</f>
        <v>105.205</v>
      </c>
      <c r="H559" s="79">
        <f>'DNSP On Med 2019ABR'!G502</f>
        <v>111.673</v>
      </c>
      <c r="I559" s="79">
        <f>'DNSP On Med 2019ABR'!H502</f>
        <v>19394</v>
      </c>
      <c r="J559" s="79">
        <f>'DNSP On Med 2019ABR'!I502</f>
        <v>274</v>
      </c>
      <c r="K559" s="79">
        <f>'DNSP On Med 2019ABR'!J502</f>
        <v>90</v>
      </c>
      <c r="L559" s="80">
        <f>'DNSP On Med 2019ABR'!K502</f>
        <v>0.32846715328467152</v>
      </c>
      <c r="N559" s="100"/>
      <c r="O559" s="100"/>
      <c r="P559" s="100"/>
      <c r="Q559" s="100"/>
      <c r="R559" s="100"/>
      <c r="S559" s="100"/>
    </row>
    <row r="560" spans="1:19" x14ac:dyDescent="0.25">
      <c r="A560" s="71">
        <v>3037</v>
      </c>
      <c r="B560" s="4" t="s">
        <v>10</v>
      </c>
      <c r="C560" s="4">
        <v>2009</v>
      </c>
      <c r="D560" s="4">
        <v>3</v>
      </c>
      <c r="E560" s="79">
        <f>'DNSP On Med 2019ABR'!D503</f>
        <v>3609.0988600000001</v>
      </c>
      <c r="F560" s="77">
        <f>'Opex Price Calcs'!P12</f>
        <v>1.0915070880241431</v>
      </c>
      <c r="G560" s="79">
        <f>'DNSP On Med 2019ABR'!F503</f>
        <v>99.72</v>
      </c>
      <c r="H560" s="79">
        <f>'DNSP On Med 2019ABR'!G503</f>
        <v>111.673</v>
      </c>
      <c r="I560" s="79">
        <f>'DNSP On Med 2019ABR'!H503</f>
        <v>19531</v>
      </c>
      <c r="J560" s="79">
        <f>'DNSP On Med 2019ABR'!I503</f>
        <v>276</v>
      </c>
      <c r="K560" s="79">
        <f>'DNSP On Med 2019ABR'!J503</f>
        <v>92</v>
      </c>
      <c r="L560" s="80">
        <f>'DNSP On Med 2019ABR'!K503</f>
        <v>0.33333333333333331</v>
      </c>
    </row>
    <row r="561" spans="1:13" x14ac:dyDescent="0.25">
      <c r="A561" s="71">
        <v>3037</v>
      </c>
      <c r="B561" s="4" t="s">
        <v>10</v>
      </c>
      <c r="C561" s="4">
        <v>2010</v>
      </c>
      <c r="D561" s="4">
        <v>3</v>
      </c>
      <c r="E561" s="79">
        <f>'DNSP On Med 2019ABR'!D504</f>
        <v>3818.2637799999993</v>
      </c>
      <c r="F561" s="77">
        <f>'Opex Price Calcs'!P13</f>
        <v>1.1243125351578573</v>
      </c>
      <c r="G561" s="79">
        <f>'DNSP On Med 2019ABR'!F504</f>
        <v>103.1</v>
      </c>
      <c r="H561" s="79">
        <f>'DNSP On Med 2019ABR'!G504</f>
        <v>111.673</v>
      </c>
      <c r="I561" s="79">
        <f>'DNSP On Med 2019ABR'!H504</f>
        <v>19579</v>
      </c>
      <c r="J561" s="79">
        <f>'DNSP On Med 2019ABR'!I504</f>
        <v>277</v>
      </c>
      <c r="K561" s="79">
        <f>'DNSP On Med 2019ABR'!J504</f>
        <v>92</v>
      </c>
      <c r="L561" s="80">
        <f>'DNSP On Med 2019ABR'!K504</f>
        <v>0.33212996389891697</v>
      </c>
    </row>
    <row r="562" spans="1:13" x14ac:dyDescent="0.25">
      <c r="A562" s="71">
        <v>3037</v>
      </c>
      <c r="B562" s="4" t="s">
        <v>10</v>
      </c>
      <c r="C562" s="4">
        <v>2011</v>
      </c>
      <c r="D562" s="4">
        <v>3</v>
      </c>
      <c r="E562" s="79">
        <f>'DNSP On Med 2019ABR'!D505</f>
        <v>3938.5922799999998</v>
      </c>
      <c r="F562" s="77">
        <f>'Opex Price Calcs'!P14</f>
        <v>1.1430978626415853</v>
      </c>
      <c r="G562" s="79">
        <f>'DNSP On Med 2019ABR'!F505</f>
        <v>107.41500000000001</v>
      </c>
      <c r="H562" s="79">
        <f>'DNSP On Med 2019ABR'!G505</f>
        <v>111.673</v>
      </c>
      <c r="I562" s="79">
        <f>'DNSP On Med 2019ABR'!H505</f>
        <v>19885</v>
      </c>
      <c r="J562" s="79">
        <f>'DNSP On Med 2019ABR'!I505</f>
        <v>277</v>
      </c>
      <c r="K562" s="79">
        <f>'DNSP On Med 2019ABR'!J505</f>
        <v>92</v>
      </c>
      <c r="L562" s="80">
        <f>'DNSP On Med 2019ABR'!K505</f>
        <v>0.33212996389891697</v>
      </c>
    </row>
    <row r="563" spans="1:13" x14ac:dyDescent="0.25">
      <c r="A563" s="71">
        <v>3037</v>
      </c>
      <c r="B563" s="4" t="s">
        <v>10</v>
      </c>
      <c r="C563" s="4">
        <v>2012</v>
      </c>
      <c r="D563" s="4">
        <v>3</v>
      </c>
      <c r="E563" s="79">
        <f>'DNSP On Med 2019ABR'!D506</f>
        <v>4528.9112516520017</v>
      </c>
      <c r="F563" s="77">
        <f>'Opex Price Calcs'!P15</f>
        <v>1.1601447797801889</v>
      </c>
      <c r="G563" s="79">
        <f>'DNSP On Med 2019ABR'!F506</f>
        <v>104.736</v>
      </c>
      <c r="H563" s="79">
        <f>'DNSP On Med 2019ABR'!G506</f>
        <v>111.673</v>
      </c>
      <c r="I563" s="79">
        <f>'DNSP On Med 2019ABR'!H506</f>
        <v>20057</v>
      </c>
      <c r="J563" s="79">
        <f>'DNSP On Med 2019ABR'!I506</f>
        <v>277</v>
      </c>
      <c r="K563" s="79">
        <f>'DNSP On Med 2019ABR'!J506</f>
        <v>92</v>
      </c>
      <c r="L563" s="80">
        <f>'DNSP On Med 2019ABR'!K506</f>
        <v>0.33212996389891697</v>
      </c>
    </row>
    <row r="564" spans="1:13" x14ac:dyDescent="0.25">
      <c r="A564" s="71">
        <v>3037</v>
      </c>
      <c r="B564" s="4" t="s">
        <v>10</v>
      </c>
      <c r="C564" s="4">
        <v>2013</v>
      </c>
      <c r="D564" s="4">
        <v>3</v>
      </c>
      <c r="E564" s="79">
        <f>'DNSP On Med 2019ABR'!D507</f>
        <v>4923.3870500000012</v>
      </c>
      <c r="F564" s="77">
        <f>'Opex Price Calcs'!P16</f>
        <v>1.1787456307534185</v>
      </c>
      <c r="G564" s="79">
        <f>'DNSP On Med 2019ABR'!F507</f>
        <v>105.361</v>
      </c>
      <c r="H564" s="79">
        <f>'DNSP On Med 2019ABR'!G507</f>
        <v>111.673</v>
      </c>
      <c r="I564" s="79">
        <f>'DNSP On Med 2019ABR'!H507</f>
        <v>20187</v>
      </c>
      <c r="J564" s="79">
        <f>'DNSP On Med 2019ABR'!I507</f>
        <v>256</v>
      </c>
      <c r="K564" s="79">
        <f>'DNSP On Med 2019ABR'!J507</f>
        <v>94</v>
      </c>
      <c r="L564" s="80">
        <f>'DNSP On Med 2019ABR'!K507</f>
        <v>0.3671875</v>
      </c>
    </row>
    <row r="565" spans="1:13" x14ac:dyDescent="0.25">
      <c r="A565" s="71">
        <v>3037</v>
      </c>
      <c r="B565" s="4" t="s">
        <v>10</v>
      </c>
      <c r="C565" s="4">
        <v>2014</v>
      </c>
      <c r="D565" s="4">
        <v>3</v>
      </c>
      <c r="E565" s="79">
        <f>'DNSP On Med 2019ABR'!D508</f>
        <v>5001.5860000000002</v>
      </c>
      <c r="F565" s="77">
        <f>'Opex Price Calcs'!P17</f>
        <v>1.2033004656242552</v>
      </c>
      <c r="G565" s="79">
        <f>'DNSP On Med 2019ABR'!F508</f>
        <v>100.08</v>
      </c>
      <c r="H565" s="79">
        <f>'DNSP On Med 2019ABR'!G508</f>
        <v>111.673</v>
      </c>
      <c r="I565" s="79">
        <f>'DNSP On Med 2019ABR'!H508</f>
        <v>20362</v>
      </c>
      <c r="J565" s="79">
        <f>'DNSP On Med 2019ABR'!I508</f>
        <v>258</v>
      </c>
      <c r="K565" s="79">
        <f>'DNSP On Med 2019ABR'!J508</f>
        <v>93</v>
      </c>
      <c r="L565" s="80">
        <f>'DNSP On Med 2019ABR'!K508</f>
        <v>0.36046511627906974</v>
      </c>
    </row>
    <row r="566" spans="1:13" x14ac:dyDescent="0.25">
      <c r="A566" s="71">
        <v>3037</v>
      </c>
      <c r="B566" s="4" t="s">
        <v>10</v>
      </c>
      <c r="C566" s="4">
        <v>2015</v>
      </c>
      <c r="D566" s="4">
        <v>3</v>
      </c>
      <c r="E566" s="79">
        <f>'DNSP On Med 2019ABR'!D509</f>
        <v>5095.6540000000005</v>
      </c>
      <c r="F566" s="77">
        <f>'Opex Price Calcs'!P18</f>
        <v>1.2317327248241474</v>
      </c>
      <c r="G566" s="79">
        <f>'DNSP On Med 2019ABR'!F509</f>
        <v>104.538</v>
      </c>
      <c r="H566" s="79">
        <f>'DNSP On Med 2019ABR'!G509</f>
        <v>111.673</v>
      </c>
      <c r="I566" s="79">
        <f>'DNSP On Med 2019ABR'!H509</f>
        <v>20556</v>
      </c>
      <c r="J566" s="79">
        <f>'DNSP On Med 2019ABR'!I509</f>
        <v>260</v>
      </c>
      <c r="K566" s="79">
        <f>'DNSP On Med 2019ABR'!J509</f>
        <v>95</v>
      </c>
      <c r="L566" s="80">
        <f>'DNSP On Med 2019ABR'!K509</f>
        <v>0.36538461538461536</v>
      </c>
    </row>
    <row r="567" spans="1:13" x14ac:dyDescent="0.25">
      <c r="A567" s="71">
        <v>3037</v>
      </c>
      <c r="B567" s="4" t="s">
        <v>10</v>
      </c>
      <c r="C567" s="4">
        <v>2016</v>
      </c>
      <c r="D567" s="4">
        <v>3</v>
      </c>
      <c r="E567" s="79">
        <f>'DNSP On Med 2019ABR'!D510</f>
        <v>5538.9137599999995</v>
      </c>
      <c r="F567" s="77">
        <f>'Opex Price Calcs'!P19</f>
        <v>1.2460953688434946</v>
      </c>
      <c r="G567" s="79">
        <f>'DNSP On Med 2019ABR'!F510</f>
        <v>107.476</v>
      </c>
      <c r="H567" s="79">
        <f>'DNSP On Med 2019ABR'!G510</f>
        <v>111.673</v>
      </c>
      <c r="I567" s="79">
        <f>'DNSP On Med 2019ABR'!H510</f>
        <v>20825</v>
      </c>
      <c r="J567" s="79">
        <f>'DNSP On Med 2019ABR'!I510</f>
        <v>260</v>
      </c>
      <c r="K567" s="79">
        <f>'DNSP On Med 2019ABR'!J510</f>
        <v>95</v>
      </c>
      <c r="L567" s="80">
        <f>'DNSP On Med 2019ABR'!K510</f>
        <v>0.36538461538461536</v>
      </c>
    </row>
    <row r="568" spans="1:13" x14ac:dyDescent="0.25">
      <c r="A568" s="71">
        <v>3037</v>
      </c>
      <c r="B568" s="4" t="s">
        <v>10</v>
      </c>
      <c r="C568" s="4">
        <v>2017</v>
      </c>
      <c r="D568" s="4">
        <v>3</v>
      </c>
      <c r="E568" s="79">
        <f>'DNSP On Med 2019ABR'!D511</f>
        <v>5423.9436699999997</v>
      </c>
      <c r="F568" s="77">
        <f>'Opex Price Calcs'!P20</f>
        <v>1.2681003312092725</v>
      </c>
      <c r="G568" s="79">
        <f>'DNSP On Med 2019ABR'!F511</f>
        <v>104.45</v>
      </c>
      <c r="H568" s="79">
        <f>'DNSP On Med 2019ABR'!G511</f>
        <v>111.673</v>
      </c>
      <c r="I568" s="79">
        <f>'DNSP On Med 2019ABR'!H511</f>
        <v>21108</v>
      </c>
      <c r="J568" s="79">
        <f>'DNSP On Med 2019ABR'!I511</f>
        <v>262</v>
      </c>
      <c r="K568" s="79">
        <f>'DNSP On Med 2019ABR'!J511</f>
        <v>97</v>
      </c>
      <c r="L568" s="80">
        <f>'DNSP On Med 2019ABR'!K511</f>
        <v>0.37022900763358779</v>
      </c>
    </row>
    <row r="569" spans="1:13" x14ac:dyDescent="0.25">
      <c r="A569" s="71">
        <v>3037</v>
      </c>
      <c r="B569" s="4" t="s">
        <v>10</v>
      </c>
      <c r="C569" s="4">
        <v>2018</v>
      </c>
      <c r="D569" s="4">
        <v>3</v>
      </c>
      <c r="E569" s="79">
        <f>'DNSP On Med 2019ABR'!D512</f>
        <v>6168.2687400000004</v>
      </c>
      <c r="F569" s="77">
        <f>'Opex Price Calcs'!P21</f>
        <v>1.2997613887589472</v>
      </c>
      <c r="G569" s="79">
        <f>'DNSP On Med 2019ABR'!F512</f>
        <v>108.68899999999999</v>
      </c>
      <c r="H569" s="79">
        <f>'DNSP On Med 2019ABR'!G512</f>
        <v>111.673</v>
      </c>
      <c r="I569" s="79">
        <f>'DNSP On Med 2019ABR'!H512</f>
        <v>21369</v>
      </c>
      <c r="J569" s="79">
        <f>'DNSP On Med 2019ABR'!I512</f>
        <v>261</v>
      </c>
      <c r="K569" s="79">
        <f>'DNSP On Med 2019ABR'!J512</f>
        <v>95</v>
      </c>
      <c r="L569" s="80">
        <f>'DNSP On Med 2019ABR'!K512</f>
        <v>0.36398467432950193</v>
      </c>
    </row>
    <row r="570" spans="1:13" x14ac:dyDescent="0.25">
      <c r="A570" s="71">
        <v>3037</v>
      </c>
      <c r="B570" s="4" t="s">
        <v>10</v>
      </c>
      <c r="C570" s="4">
        <v>2019</v>
      </c>
      <c r="D570" s="4">
        <v>3</v>
      </c>
      <c r="E570" s="79">
        <f>'DNSP On Med 2019ABR'!D513</f>
        <v>5855.8531500000017</v>
      </c>
      <c r="F570" s="77">
        <f>'Opex Price Calcs'!P22</f>
        <v>1.3315179820324823</v>
      </c>
      <c r="G570" s="79">
        <f>'DNSP On Med 2019ABR'!F513</f>
        <v>103.142</v>
      </c>
      <c r="H570" s="79">
        <f>'DNSP On Med 2019ABR'!G513</f>
        <v>111.673</v>
      </c>
      <c r="I570" s="79">
        <f>'DNSP On Med 2019ABR'!H513</f>
        <v>21382</v>
      </c>
      <c r="J570" s="79">
        <f>'DNSP On Med 2019ABR'!I513</f>
        <v>261</v>
      </c>
      <c r="K570" s="79">
        <f>'DNSP On Med 2019ABR'!J513</f>
        <v>96</v>
      </c>
      <c r="L570" s="80">
        <f>'DNSP On Med 2019ABR'!K513</f>
        <v>0.36781609195402298</v>
      </c>
    </row>
    <row r="571" spans="1:13" x14ac:dyDescent="0.25">
      <c r="A571" s="71">
        <v>3037</v>
      </c>
      <c r="B571" s="4" t="s">
        <v>10</v>
      </c>
      <c r="C571" s="4">
        <v>2020</v>
      </c>
      <c r="D571" s="4">
        <v>3</v>
      </c>
      <c r="E571" s="72">
        <v>6002.7839599999998</v>
      </c>
      <c r="F571" s="77">
        <f>'Opex Price Calcs'!P23</f>
        <v>1.4058700369485218</v>
      </c>
      <c r="G571" s="81">
        <f>'OEB-Yearbook'!E572</f>
        <v>116.73399999999999</v>
      </c>
      <c r="H571" s="75">
        <f>MAX(G571,H570)</f>
        <v>116.73399999999999</v>
      </c>
      <c r="I571" s="81">
        <f>'OEB-Yearbook'!F572</f>
        <v>21654</v>
      </c>
      <c r="J571" s="81">
        <f>'OEB-Yearbook'!G572</f>
        <v>263</v>
      </c>
      <c r="K571" s="81">
        <f>'OEB-Yearbook'!H572</f>
        <v>97</v>
      </c>
      <c r="L571" s="76">
        <f>K571/J571</f>
        <v>0.36882129277566539</v>
      </c>
    </row>
    <row r="572" spans="1:13" x14ac:dyDescent="0.25">
      <c r="A572" s="71">
        <v>3037</v>
      </c>
      <c r="B572" s="4" t="s">
        <v>10</v>
      </c>
      <c r="C572" s="4">
        <v>2021</v>
      </c>
      <c r="D572" s="4">
        <v>3</v>
      </c>
      <c r="E572" s="72">
        <v>5861.3767200000002</v>
      </c>
      <c r="F572" s="77">
        <f>'Opex Price Calcs'!P24</f>
        <v>1.4584022182954006</v>
      </c>
      <c r="G572" s="89">
        <v>106.44799999999999</v>
      </c>
      <c r="H572" s="75">
        <f>MAX(G572,H571)</f>
        <v>116.73399999999999</v>
      </c>
      <c r="I572" s="81">
        <f>'OEB-Yearbook'!F573</f>
        <v>21908</v>
      </c>
      <c r="J572" s="89">
        <f>Lines!I24</f>
        <v>266</v>
      </c>
      <c r="K572" s="89">
        <f>Lines!J24</f>
        <v>100</v>
      </c>
      <c r="L572" s="76">
        <f>K572/J572</f>
        <v>0.37593984962406013</v>
      </c>
    </row>
    <row r="573" spans="1:13" x14ac:dyDescent="0.25">
      <c r="A573" s="71">
        <v>3038</v>
      </c>
      <c r="B573" s="95" t="s">
        <v>120</v>
      </c>
      <c r="C573" s="4">
        <v>2017</v>
      </c>
      <c r="D573" s="4">
        <v>3</v>
      </c>
      <c r="E573" s="79">
        <f>'DNSP On Med 2019ABR'!D514</f>
        <v>253135.39759000001</v>
      </c>
      <c r="F573" s="77">
        <f>'Opex Price Calcs'!P20</f>
        <v>1.2681003312092725</v>
      </c>
      <c r="G573" s="79">
        <f>'DNSP On Med 2019ABR'!F514</f>
        <v>4721.2539999999999</v>
      </c>
      <c r="H573" s="79">
        <f>'DNSP On Med 2019ABR'!G514</f>
        <v>4721.2539999999999</v>
      </c>
      <c r="I573" s="79">
        <f>'DNSP On Med 2019ABR'!H514</f>
        <v>982023</v>
      </c>
      <c r="J573" s="79">
        <f>'DNSP On Med 2019ABR'!I514</f>
        <v>19779</v>
      </c>
      <c r="K573" s="79">
        <f>'DNSP On Med 2019ABR'!J514</f>
        <v>13167</v>
      </c>
      <c r="L573" s="80">
        <f>'DNSP On Med 2019ABR'!K514</f>
        <v>0.66570605187319887</v>
      </c>
    </row>
    <row r="574" spans="1:13" x14ac:dyDescent="0.25">
      <c r="A574" s="71">
        <v>3038</v>
      </c>
      <c r="B574" s="4" t="s">
        <v>120</v>
      </c>
      <c r="C574" s="4">
        <v>2018</v>
      </c>
      <c r="D574" s="4">
        <v>3</v>
      </c>
      <c r="E574" s="79">
        <f>'DNSP On Med 2019ABR'!D515</f>
        <v>226830.29759</v>
      </c>
      <c r="F574" s="77">
        <f>'Opex Price Calcs'!P21</f>
        <v>1.2997613887589472</v>
      </c>
      <c r="G574" s="79">
        <f>'DNSP On Med 2019ABR'!F515</f>
        <v>5106.3159999999998</v>
      </c>
      <c r="H574" s="79">
        <f>'DNSP On Med 2019ABR'!G515</f>
        <v>5106.3159999999998</v>
      </c>
      <c r="I574" s="79">
        <f>'DNSP On Med 2019ABR'!H515</f>
        <v>991103</v>
      </c>
      <c r="J574" s="79">
        <f>'DNSP On Med 2019ABR'!I515</f>
        <v>19897</v>
      </c>
      <c r="K574" s="79">
        <f>'DNSP On Med 2019ABR'!J515</f>
        <v>13321</v>
      </c>
      <c r="L574" s="80">
        <f>'DNSP On Med 2019ABR'!K515</f>
        <v>0.66949791425843097</v>
      </c>
    </row>
    <row r="575" spans="1:13" x14ac:dyDescent="0.25">
      <c r="A575" s="71">
        <v>3038</v>
      </c>
      <c r="B575" s="4" t="s">
        <v>120</v>
      </c>
      <c r="C575" s="4">
        <v>2019</v>
      </c>
      <c r="D575" s="4">
        <v>3</v>
      </c>
      <c r="E575" s="79">
        <f>'DNSP On Med 2019ABR'!D516</f>
        <v>257552.39223</v>
      </c>
      <c r="F575" s="77">
        <f>'Opex Price Calcs'!P22</f>
        <v>1.3315179820324823</v>
      </c>
      <c r="G575" s="79">
        <f>'DNSP On Med 2019ABR'!F516</f>
        <v>4962.2169999999996</v>
      </c>
      <c r="H575" s="79">
        <f>'DNSP On Med 2019ABR'!G516</f>
        <v>5106.3159999999998</v>
      </c>
      <c r="I575" s="79">
        <f>'DNSP On Med 2019ABR'!H516</f>
        <v>1054614</v>
      </c>
      <c r="J575" s="79">
        <f>'DNSP On Med 2019ABR'!I516</f>
        <v>21112</v>
      </c>
      <c r="K575" s="79">
        <f>'DNSP On Med 2019ABR'!J516</f>
        <v>14149</v>
      </c>
      <c r="L575" s="80">
        <f>'DNSP On Med 2019ABR'!K516</f>
        <v>0.67018757104964</v>
      </c>
      <c r="M575" s="9"/>
    </row>
    <row r="576" spans="1:13" x14ac:dyDescent="0.25">
      <c r="A576" s="71">
        <v>3038</v>
      </c>
      <c r="B576" s="4" t="s">
        <v>120</v>
      </c>
      <c r="C576" s="4">
        <v>2020</v>
      </c>
      <c r="D576" s="4">
        <v>3</v>
      </c>
      <c r="E576" s="72">
        <v>246360.01624999999</v>
      </c>
      <c r="F576" s="77">
        <f>'Opex Price Calcs'!P23</f>
        <v>1.4058700369485218</v>
      </c>
      <c r="G576" s="81">
        <f>'OEB-Yearbook'!E1077</f>
        <v>5597.6149999999998</v>
      </c>
      <c r="H576" s="75">
        <f>MAX(G576,H575)</f>
        <v>5597.6149999999998</v>
      </c>
      <c r="I576" s="81">
        <f>'OEB-Yearbook'!F1077</f>
        <v>1062040</v>
      </c>
      <c r="J576" s="72">
        <f>Lines!S3</f>
        <v>21171</v>
      </c>
      <c r="K576" s="72">
        <f>Lines!T3</f>
        <v>14192</v>
      </c>
      <c r="L576" s="78">
        <f>K576/J576</f>
        <v>0.67035095177365267</v>
      </c>
    </row>
    <row r="577" spans="1:12" x14ac:dyDescent="0.25">
      <c r="A577" s="71">
        <v>3038</v>
      </c>
      <c r="B577" s="4" t="s">
        <v>120</v>
      </c>
      <c r="C577" s="4">
        <v>2021</v>
      </c>
      <c r="D577" s="4">
        <v>3</v>
      </c>
      <c r="E577" s="72">
        <v>250670.04598</v>
      </c>
      <c r="F577" s="77">
        <f>'Opex Price Calcs'!P24</f>
        <v>1.4584022182954006</v>
      </c>
      <c r="G577" s="89">
        <v>5262.4250000000002</v>
      </c>
      <c r="H577" s="75">
        <f>MAX(G577,H576)</f>
        <v>5597.6149999999998</v>
      </c>
      <c r="I577" s="81">
        <f>'OEB-Yearbook'!F1078</f>
        <v>1069683</v>
      </c>
      <c r="J577" s="72">
        <f>Lines!I3</f>
        <v>21581</v>
      </c>
      <c r="K577" s="72">
        <f>Lines!J3</f>
        <v>14392</v>
      </c>
      <c r="L577" s="78">
        <f>K577/J577</f>
        <v>0.66688290626013624</v>
      </c>
    </row>
    <row r="578" spans="1:12" x14ac:dyDescent="0.25">
      <c r="A578" s="71">
        <v>3039</v>
      </c>
      <c r="B578" s="4" t="s">
        <v>39</v>
      </c>
      <c r="C578" s="4">
        <v>2005</v>
      </c>
      <c r="D578" s="4">
        <v>3</v>
      </c>
      <c r="E578" s="79">
        <f>'DNSP On Med 2019ABR'!D517</f>
        <v>6190.1255400000009</v>
      </c>
      <c r="F578" s="77">
        <f>'Opex Price Calcs'!P8</f>
        <v>1</v>
      </c>
      <c r="G578" s="79">
        <f>'DNSP On Med 2019ABR'!F517</f>
        <v>111.411</v>
      </c>
      <c r="H578" s="79">
        <f>'DNSP On Med 2019ABR'!G517</f>
        <v>111.411</v>
      </c>
      <c r="I578" s="79">
        <f>'DNSP On Med 2019ABR'!H517</f>
        <v>20952</v>
      </c>
      <c r="J578" s="79">
        <f>'DNSP On Med 2019ABR'!I517</f>
        <v>378</v>
      </c>
      <c r="K578" s="79">
        <f>'DNSP On Med 2019ABR'!J517</f>
        <v>78</v>
      </c>
      <c r="L578" s="80">
        <f>'DNSP On Med 2019ABR'!K517</f>
        <v>0.20634920634920634</v>
      </c>
    </row>
    <row r="579" spans="1:12" x14ac:dyDescent="0.25">
      <c r="A579" s="71">
        <v>3039</v>
      </c>
      <c r="B579" s="4" t="s">
        <v>39</v>
      </c>
      <c r="C579" s="4">
        <v>2006</v>
      </c>
      <c r="D579" s="4">
        <v>3</v>
      </c>
      <c r="E579" s="79">
        <f>'DNSP On Med 2019ABR'!D518</f>
        <v>6594.0953900000004</v>
      </c>
      <c r="F579" s="77">
        <f>'Opex Price Calcs'!P9</f>
        <v>1.0181607380073696</v>
      </c>
      <c r="G579" s="79">
        <f>'DNSP On Med 2019ABR'!F518</f>
        <v>120.023</v>
      </c>
      <c r="H579" s="79">
        <f>'DNSP On Med 2019ABR'!G518</f>
        <v>120.023</v>
      </c>
      <c r="I579" s="79">
        <f>'DNSP On Med 2019ABR'!H518</f>
        <v>19234</v>
      </c>
      <c r="J579" s="79">
        <f>'DNSP On Med 2019ABR'!I518</f>
        <v>378</v>
      </c>
      <c r="K579" s="79">
        <f>'DNSP On Med 2019ABR'!J518</f>
        <v>79</v>
      </c>
      <c r="L579" s="80">
        <f>'DNSP On Med 2019ABR'!K518</f>
        <v>0.20899470899470898</v>
      </c>
    </row>
    <row r="580" spans="1:12" x14ac:dyDescent="0.25">
      <c r="A580" s="71">
        <v>3039</v>
      </c>
      <c r="B580" s="4" t="s">
        <v>39</v>
      </c>
      <c r="C580" s="4">
        <v>2007</v>
      </c>
      <c r="D580" s="4">
        <v>3</v>
      </c>
      <c r="E580" s="79">
        <f>'DNSP On Med 2019ABR'!D519</f>
        <v>7048.0222099999983</v>
      </c>
      <c r="F580" s="77">
        <f>'Opex Price Calcs'!P10</f>
        <v>1.0531931014872313</v>
      </c>
      <c r="G580" s="79">
        <f>'DNSP On Med 2019ABR'!F519</f>
        <v>120.218</v>
      </c>
      <c r="H580" s="79">
        <f>'DNSP On Med 2019ABR'!G519</f>
        <v>120.218</v>
      </c>
      <c r="I580" s="79">
        <f>'DNSP On Med 2019ABR'!H519</f>
        <v>21707</v>
      </c>
      <c r="J580" s="79">
        <f>'DNSP On Med 2019ABR'!I519</f>
        <v>373</v>
      </c>
      <c r="K580" s="79">
        <f>'DNSP On Med 2019ABR'!J519</f>
        <v>76</v>
      </c>
      <c r="L580" s="80">
        <f>'DNSP On Med 2019ABR'!K519</f>
        <v>0.20375335120643431</v>
      </c>
    </row>
    <row r="581" spans="1:12" x14ac:dyDescent="0.25">
      <c r="A581" s="71">
        <v>3039</v>
      </c>
      <c r="B581" s="4" t="s">
        <v>39</v>
      </c>
      <c r="C581" s="4">
        <v>2008</v>
      </c>
      <c r="D581" s="4">
        <v>3</v>
      </c>
      <c r="E581" s="79">
        <f>'DNSP On Med 2019ABR'!D520</f>
        <v>7336.5461300000006</v>
      </c>
      <c r="F581" s="77">
        <f>'Opex Price Calcs'!P11</f>
        <v>1.078564603993923</v>
      </c>
      <c r="G581" s="79">
        <f>'DNSP On Med 2019ABR'!F520</f>
        <v>113.672</v>
      </c>
      <c r="H581" s="79">
        <f>'DNSP On Med 2019ABR'!G520</f>
        <v>120.218</v>
      </c>
      <c r="I581" s="79">
        <f>'DNSP On Med 2019ABR'!H520</f>
        <v>20197</v>
      </c>
      <c r="J581" s="79">
        <f>'DNSP On Med 2019ABR'!I520</f>
        <v>366</v>
      </c>
      <c r="K581" s="79">
        <f>'DNSP On Med 2019ABR'!J520</f>
        <v>79</v>
      </c>
      <c r="L581" s="80">
        <f>'DNSP On Med 2019ABR'!K520</f>
        <v>0.21584699453551912</v>
      </c>
    </row>
    <row r="582" spans="1:12" x14ac:dyDescent="0.25">
      <c r="A582" s="71">
        <v>3039</v>
      </c>
      <c r="B582" s="4" t="s">
        <v>39</v>
      </c>
      <c r="C582" s="4">
        <v>2009</v>
      </c>
      <c r="D582" s="4">
        <v>3</v>
      </c>
      <c r="E582" s="79">
        <f>'DNSP On Med 2019ABR'!D521</f>
        <v>7064.1782200000007</v>
      </c>
      <c r="F582" s="77">
        <f>'Opex Price Calcs'!P12</f>
        <v>1.0915070880241431</v>
      </c>
      <c r="G582" s="79">
        <f>'DNSP On Med 2019ABR'!F521</f>
        <v>119.511</v>
      </c>
      <c r="H582" s="79">
        <f>'DNSP On Med 2019ABR'!G521</f>
        <v>120.218</v>
      </c>
      <c r="I582" s="79">
        <f>'DNSP On Med 2019ABR'!H521</f>
        <v>21390</v>
      </c>
      <c r="J582" s="79">
        <f>'DNSP On Med 2019ABR'!I521</f>
        <v>392</v>
      </c>
      <c r="K582" s="79">
        <f>'DNSP On Med 2019ABR'!J521</f>
        <v>86</v>
      </c>
      <c r="L582" s="80">
        <f>'DNSP On Med 2019ABR'!K521</f>
        <v>0.21938775510204081</v>
      </c>
    </row>
    <row r="583" spans="1:12" x14ac:dyDescent="0.25">
      <c r="A583" s="71">
        <v>3039</v>
      </c>
      <c r="B583" s="4" t="s">
        <v>39</v>
      </c>
      <c r="C583" s="4">
        <v>2010</v>
      </c>
      <c r="D583" s="4">
        <v>3</v>
      </c>
      <c r="E583" s="79">
        <f>'DNSP On Med 2019ABR'!D522</f>
        <v>7109.4823500000002</v>
      </c>
      <c r="F583" s="77">
        <f>'Opex Price Calcs'!P13</f>
        <v>1.1243125351578573</v>
      </c>
      <c r="G583" s="79">
        <f>'DNSP On Med 2019ABR'!F522</f>
        <v>117.25700000000001</v>
      </c>
      <c r="H583" s="79">
        <f>'DNSP On Med 2019ABR'!G522</f>
        <v>120.218</v>
      </c>
      <c r="I583" s="79">
        <f>'DNSP On Med 2019ABR'!H522</f>
        <v>21831</v>
      </c>
      <c r="J583" s="79">
        <f>'DNSP On Med 2019ABR'!I522</f>
        <v>392</v>
      </c>
      <c r="K583" s="79">
        <f>'DNSP On Med 2019ABR'!J522</f>
        <v>86</v>
      </c>
      <c r="L583" s="80">
        <f>'DNSP On Med 2019ABR'!K522</f>
        <v>0.21938775510204081</v>
      </c>
    </row>
    <row r="584" spans="1:12" x14ac:dyDescent="0.25">
      <c r="A584" s="71">
        <v>3039</v>
      </c>
      <c r="B584" s="4" t="s">
        <v>39</v>
      </c>
      <c r="C584" s="4">
        <v>2011</v>
      </c>
      <c r="D584" s="4">
        <v>3</v>
      </c>
      <c r="E584" s="79">
        <f>'DNSP On Med 2019ABR'!D523</f>
        <v>7063.4972300000009</v>
      </c>
      <c r="F584" s="77">
        <f>'Opex Price Calcs'!P14</f>
        <v>1.1430978626415853</v>
      </c>
      <c r="G584" s="79">
        <f>'DNSP On Med 2019ABR'!F523</f>
        <v>119.49600000000001</v>
      </c>
      <c r="H584" s="79">
        <f>'DNSP On Med 2019ABR'!G523</f>
        <v>120.218</v>
      </c>
      <c r="I584" s="79">
        <f>'DNSP On Med 2019ABR'!H523</f>
        <v>21791</v>
      </c>
      <c r="J584" s="79">
        <f>'DNSP On Med 2019ABR'!I523</f>
        <v>395</v>
      </c>
      <c r="K584" s="79">
        <f>'DNSP On Med 2019ABR'!J523</f>
        <v>88</v>
      </c>
      <c r="L584" s="80">
        <f>'DNSP On Med 2019ABR'!K523</f>
        <v>0.22278481012658227</v>
      </c>
    </row>
    <row r="585" spans="1:12" x14ac:dyDescent="0.25">
      <c r="A585" s="71">
        <v>3039</v>
      </c>
      <c r="B585" s="4" t="s">
        <v>39</v>
      </c>
      <c r="C585" s="4">
        <v>2012</v>
      </c>
      <c r="D585" s="4">
        <v>3</v>
      </c>
      <c r="E585" s="79">
        <f>'DNSP On Med 2019ABR'!D524</f>
        <v>6514.471019999999</v>
      </c>
      <c r="F585" s="77">
        <f>'Opex Price Calcs'!P15</f>
        <v>1.1601447797801889</v>
      </c>
      <c r="G585" s="79">
        <f>'DNSP On Med 2019ABR'!F524</f>
        <v>120.41300000000001</v>
      </c>
      <c r="H585" s="79">
        <f>'DNSP On Med 2019ABR'!G524</f>
        <v>120.41300000000001</v>
      </c>
      <c r="I585" s="79">
        <f>'DNSP On Med 2019ABR'!H524</f>
        <v>22204</v>
      </c>
      <c r="J585" s="79">
        <f>'DNSP On Med 2019ABR'!I524</f>
        <v>405</v>
      </c>
      <c r="K585" s="79">
        <f>'DNSP On Med 2019ABR'!J524</f>
        <v>103.00000000000001</v>
      </c>
      <c r="L585" s="80">
        <f>'DNSP On Med 2019ABR'!K524</f>
        <v>0.25432098765432104</v>
      </c>
    </row>
    <row r="586" spans="1:12" x14ac:dyDescent="0.25">
      <c r="A586" s="71">
        <v>3039</v>
      </c>
      <c r="B586" s="4" t="s">
        <v>39</v>
      </c>
      <c r="C586" s="4">
        <v>2013</v>
      </c>
      <c r="D586" s="4">
        <v>3</v>
      </c>
      <c r="E586" s="79">
        <f>'DNSP On Med 2019ABR'!D525</f>
        <v>7334.4396200000001</v>
      </c>
      <c r="F586" s="77">
        <f>'Opex Price Calcs'!P16</f>
        <v>1.1787456307534185</v>
      </c>
      <c r="G586" s="79">
        <f>'DNSP On Med 2019ABR'!F525</f>
        <v>136.28900000000002</v>
      </c>
      <c r="H586" s="79">
        <f>'DNSP On Med 2019ABR'!G525</f>
        <v>136.28900000000002</v>
      </c>
      <c r="I586" s="79">
        <f>'DNSP On Med 2019ABR'!H525</f>
        <v>21885</v>
      </c>
      <c r="J586" s="79">
        <f>'DNSP On Med 2019ABR'!I525</f>
        <v>398</v>
      </c>
      <c r="K586" s="79">
        <f>'DNSP On Med 2019ABR'!J525</f>
        <v>106</v>
      </c>
      <c r="L586" s="80">
        <f>'DNSP On Med 2019ABR'!K525</f>
        <v>0.26633165829145727</v>
      </c>
    </row>
    <row r="587" spans="1:12" x14ac:dyDescent="0.25">
      <c r="A587" s="71">
        <v>3039</v>
      </c>
      <c r="B587" s="4" t="s">
        <v>39</v>
      </c>
      <c r="C587" s="4">
        <v>2014</v>
      </c>
      <c r="D587" s="4">
        <v>3</v>
      </c>
      <c r="E587" s="79">
        <f>'DNSP On Med 2019ABR'!D526</f>
        <v>7244.4930000000004</v>
      </c>
      <c r="F587" s="77">
        <f>'Opex Price Calcs'!P17</f>
        <v>1.2033004656242552</v>
      </c>
      <c r="G587" s="79">
        <f>'DNSP On Med 2019ABR'!F526</f>
        <v>107.577</v>
      </c>
      <c r="H587" s="79">
        <f>'DNSP On Med 2019ABR'!G526</f>
        <v>136.28900000000002</v>
      </c>
      <c r="I587" s="79">
        <f>'DNSP On Med 2019ABR'!H526</f>
        <v>22066</v>
      </c>
      <c r="J587" s="79">
        <f>'DNSP On Med 2019ABR'!I526</f>
        <v>403</v>
      </c>
      <c r="K587" s="79">
        <f>'DNSP On Med 2019ABR'!J526</f>
        <v>109</v>
      </c>
      <c r="L587" s="80">
        <f>'DNSP On Med 2019ABR'!K526</f>
        <v>0.27047146401985112</v>
      </c>
    </row>
    <row r="588" spans="1:12" x14ac:dyDescent="0.25">
      <c r="A588" s="71">
        <v>3039</v>
      </c>
      <c r="B588" s="4" t="s">
        <v>39</v>
      </c>
      <c r="C588" s="4">
        <v>2015</v>
      </c>
      <c r="D588" s="4">
        <v>3</v>
      </c>
      <c r="E588" s="79">
        <f>'DNSP On Med 2019ABR'!D527</f>
        <v>7403.6730000000007</v>
      </c>
      <c r="F588" s="77">
        <f>'Opex Price Calcs'!P18</f>
        <v>1.2317327248241474</v>
      </c>
      <c r="G588" s="79">
        <f>'DNSP On Med 2019ABR'!F527</f>
        <v>109.042</v>
      </c>
      <c r="H588" s="79">
        <f>'DNSP On Med 2019ABR'!G527</f>
        <v>136.28900000000002</v>
      </c>
      <c r="I588" s="79">
        <f>'DNSP On Med 2019ABR'!H527</f>
        <v>22250</v>
      </c>
      <c r="J588" s="79">
        <f>'DNSP On Med 2019ABR'!I527</f>
        <v>413</v>
      </c>
      <c r="K588" s="79">
        <f>'DNSP On Med 2019ABR'!J527</f>
        <v>121</v>
      </c>
      <c r="L588" s="80">
        <f>'DNSP On Med 2019ABR'!K527</f>
        <v>0.29297820823244553</v>
      </c>
    </row>
    <row r="589" spans="1:12" x14ac:dyDescent="0.25">
      <c r="A589" s="71">
        <v>3039</v>
      </c>
      <c r="B589" s="4" t="s">
        <v>39</v>
      </c>
      <c r="C589" s="4">
        <v>2016</v>
      </c>
      <c r="D589" s="4">
        <v>3</v>
      </c>
      <c r="E589" s="79">
        <f>'DNSP On Med 2019ABR'!D528</f>
        <v>7840.0672599999998</v>
      </c>
      <c r="F589" s="77">
        <f>'Opex Price Calcs'!P19</f>
        <v>1.2460953688434946</v>
      </c>
      <c r="G589" s="79">
        <f>'DNSP On Med 2019ABR'!F528</f>
        <v>111.491</v>
      </c>
      <c r="H589" s="79">
        <f>'DNSP On Med 2019ABR'!G528</f>
        <v>136.28900000000002</v>
      </c>
      <c r="I589" s="79">
        <f>'DNSP On Med 2019ABR'!H528</f>
        <v>22470</v>
      </c>
      <c r="J589" s="79">
        <f>'DNSP On Med 2019ABR'!I528</f>
        <v>406</v>
      </c>
      <c r="K589" s="79">
        <f>'DNSP On Med 2019ABR'!J528</f>
        <v>120.00000000000001</v>
      </c>
      <c r="L589" s="80">
        <f>'DNSP On Med 2019ABR'!K528</f>
        <v>0.29556650246305421</v>
      </c>
    </row>
    <row r="590" spans="1:12" x14ac:dyDescent="0.25">
      <c r="A590" s="71">
        <v>3039</v>
      </c>
      <c r="B590" s="4" t="s">
        <v>39</v>
      </c>
      <c r="C590" s="4">
        <v>2017</v>
      </c>
      <c r="D590" s="4">
        <v>3</v>
      </c>
      <c r="E590" s="79">
        <f>'DNSP On Med 2019ABR'!D529</f>
        <v>7933.7904799999997</v>
      </c>
      <c r="F590" s="77">
        <f>'Opex Price Calcs'!P20</f>
        <v>1.2681003312092725</v>
      </c>
      <c r="G590" s="79">
        <f>'DNSP On Med 2019ABR'!F529</f>
        <v>108.53</v>
      </c>
      <c r="H590" s="79">
        <f>'DNSP On Med 2019ABR'!G529</f>
        <v>136.28900000000002</v>
      </c>
      <c r="I590" s="79">
        <f>'DNSP On Med 2019ABR'!H529</f>
        <v>22829</v>
      </c>
      <c r="J590" s="79">
        <f>'DNSP On Med 2019ABR'!I529</f>
        <v>408</v>
      </c>
      <c r="K590" s="79">
        <f>'DNSP On Med 2019ABR'!J529</f>
        <v>122</v>
      </c>
      <c r="L590" s="80">
        <f>'DNSP On Med 2019ABR'!K529</f>
        <v>0.29901960784313725</v>
      </c>
    </row>
    <row r="591" spans="1:12" x14ac:dyDescent="0.25">
      <c r="A591" s="71">
        <v>3039</v>
      </c>
      <c r="B591" s="4" t="s">
        <v>39</v>
      </c>
      <c r="C591" s="4">
        <v>2018</v>
      </c>
      <c r="D591" s="4">
        <v>3</v>
      </c>
      <c r="E591" s="79">
        <f>'DNSP On Med 2019ABR'!D530</f>
        <v>7895.6919000000007</v>
      </c>
      <c r="F591" s="77">
        <f>'Opex Price Calcs'!P21</f>
        <v>1.2997613887589472</v>
      </c>
      <c r="G591" s="79">
        <f>'DNSP On Med 2019ABR'!F530</f>
        <v>109.94099999999999</v>
      </c>
      <c r="H591" s="79">
        <f>'DNSP On Med 2019ABR'!G530</f>
        <v>136.28900000000002</v>
      </c>
      <c r="I591" s="79">
        <f>'DNSP On Med 2019ABR'!H530</f>
        <v>23111</v>
      </c>
      <c r="J591" s="79">
        <f>'DNSP On Med 2019ABR'!I530</f>
        <v>413</v>
      </c>
      <c r="K591" s="79">
        <f>'DNSP On Med 2019ABR'!J530</f>
        <v>121</v>
      </c>
      <c r="L591" s="80">
        <f>'DNSP On Med 2019ABR'!K530</f>
        <v>0.29297820823244553</v>
      </c>
    </row>
    <row r="592" spans="1:12" x14ac:dyDescent="0.25">
      <c r="A592" s="71">
        <v>3039</v>
      </c>
      <c r="B592" s="4" t="s">
        <v>39</v>
      </c>
      <c r="C592" s="4">
        <v>2019</v>
      </c>
      <c r="D592" s="4">
        <v>3</v>
      </c>
      <c r="E592" s="79">
        <f>'DNSP On Med 2019ABR'!D531</f>
        <v>7261.7215700000006</v>
      </c>
      <c r="F592" s="77">
        <f>'Opex Price Calcs'!P22</f>
        <v>1.3315179820324823</v>
      </c>
      <c r="G592" s="79">
        <f>'DNSP On Med 2019ABR'!F531</f>
        <v>111.736</v>
      </c>
      <c r="H592" s="79">
        <f>'DNSP On Med 2019ABR'!G531</f>
        <v>136.28900000000002</v>
      </c>
      <c r="I592" s="79">
        <f>'DNSP On Med 2019ABR'!H531</f>
        <v>23384</v>
      </c>
      <c r="J592" s="79">
        <f>'DNSP On Med 2019ABR'!I531</f>
        <v>437</v>
      </c>
      <c r="K592" s="79">
        <f>'DNSP On Med 2019ABR'!J531</f>
        <v>142</v>
      </c>
      <c r="L592" s="80">
        <f>'DNSP On Med 2019ABR'!K531</f>
        <v>0.32494279176201374</v>
      </c>
    </row>
    <row r="593" spans="1:12" x14ac:dyDescent="0.25">
      <c r="A593" s="71">
        <v>3039</v>
      </c>
      <c r="B593" s="4" t="s">
        <v>39</v>
      </c>
      <c r="C593" s="4">
        <v>2020</v>
      </c>
      <c r="D593" s="4">
        <v>3</v>
      </c>
      <c r="E593" s="72">
        <v>7273.0168200000007</v>
      </c>
      <c r="F593" s="77">
        <f>'Opex Price Calcs'!P23</f>
        <v>1.4058700369485218</v>
      </c>
      <c r="G593" s="81">
        <f>'OEB-Yearbook'!E589</f>
        <v>118.142</v>
      </c>
      <c r="H593" s="75">
        <f>MAX(G593,H592)</f>
        <v>136.28900000000002</v>
      </c>
      <c r="I593" s="81">
        <f>'OEB-Yearbook'!F589</f>
        <v>23547</v>
      </c>
      <c r="J593" s="81">
        <f>'OEB-Yearbook'!G589</f>
        <v>443</v>
      </c>
      <c r="K593" s="81">
        <f>'OEB-Yearbook'!H589</f>
        <v>152</v>
      </c>
      <c r="L593" s="76">
        <f>K593/J593</f>
        <v>0.34311512415349887</v>
      </c>
    </row>
    <row r="594" spans="1:12" x14ac:dyDescent="0.25">
      <c r="A594" s="71">
        <v>3039</v>
      </c>
      <c r="B594" s="4" t="s">
        <v>39</v>
      </c>
      <c r="C594" s="4">
        <v>2021</v>
      </c>
      <c r="D594" s="4">
        <v>3</v>
      </c>
      <c r="E594" s="89">
        <v>7347.6563399999995</v>
      </c>
      <c r="F594" s="77">
        <f>'Opex Price Calcs'!P24</f>
        <v>1.4584022182954006</v>
      </c>
      <c r="G594" s="89">
        <v>113.38500000000001</v>
      </c>
      <c r="H594" s="75">
        <f>MAX(G594,H593)</f>
        <v>136.28900000000002</v>
      </c>
      <c r="I594" s="81">
        <f>'OEB-Yearbook'!F590</f>
        <v>23976</v>
      </c>
      <c r="J594" s="90">
        <f>Lines!I21</f>
        <v>453</v>
      </c>
      <c r="K594" s="90">
        <f>Lines!J21</f>
        <v>162</v>
      </c>
      <c r="L594" s="76">
        <f>K594/J594</f>
        <v>0.35761589403973509</v>
      </c>
    </row>
  </sheetData>
  <mergeCells count="1">
    <mergeCell ref="N556:S559"/>
  </mergeCells>
  <pageMargins left="0.7" right="0.7" top="0.75" bottom="0.75" header="0.3" footer="0.3"/>
  <legacy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A7CB11-F64F-D74E-B998-5D676665D5E2}">
  <sheetPr>
    <tabColor rgb="FFC00000"/>
  </sheetPr>
  <dimension ref="A1:M531"/>
  <sheetViews>
    <sheetView workbookViewId="0">
      <pane xSplit="2" ySplit="1" topLeftCell="C35" activePane="bottomRight" state="frozen"/>
      <selection pane="topRight" activeCell="C1" sqref="C1"/>
      <selection pane="bottomLeft" activeCell="A2" sqref="A2"/>
      <selection pane="bottomRight" activeCell="I407" sqref="I407"/>
    </sheetView>
  </sheetViews>
  <sheetFormatPr defaultColWidth="11.42578125" defaultRowHeight="15" x14ac:dyDescent="0.25"/>
  <sheetData>
    <row r="1" spans="1:13" x14ac:dyDescent="0.25">
      <c r="A1" s="3" t="s">
        <v>1</v>
      </c>
      <c r="B1" s="3" t="s">
        <v>2</v>
      </c>
      <c r="C1" s="3" t="s">
        <v>3</v>
      </c>
      <c r="D1" s="3" t="s">
        <v>0</v>
      </c>
      <c r="E1" s="3" t="s">
        <v>110</v>
      </c>
      <c r="F1" s="3" t="s">
        <v>111</v>
      </c>
      <c r="G1" s="3" t="s">
        <v>112</v>
      </c>
      <c r="H1" s="3" t="s">
        <v>113</v>
      </c>
      <c r="I1" s="3" t="s">
        <v>114</v>
      </c>
      <c r="J1" s="3" t="s">
        <v>115</v>
      </c>
      <c r="K1" s="3" t="s">
        <v>116</v>
      </c>
      <c r="L1" s="3"/>
      <c r="M1" s="3" t="s">
        <v>117</v>
      </c>
    </row>
    <row r="2" spans="1:13" x14ac:dyDescent="0.25">
      <c r="A2">
        <v>3001</v>
      </c>
      <c r="B2">
        <v>2005</v>
      </c>
      <c r="C2">
        <v>3</v>
      </c>
      <c r="D2" s="10">
        <v>341131.28391</v>
      </c>
      <c r="E2" s="12">
        <v>1</v>
      </c>
      <c r="F2" s="10">
        <v>4648.5190000000002</v>
      </c>
      <c r="G2" s="10">
        <v>4648.5190000000002</v>
      </c>
      <c r="H2" s="10">
        <v>1205755</v>
      </c>
      <c r="I2" s="10">
        <v>122340</v>
      </c>
      <c r="J2" s="10">
        <v>4482</v>
      </c>
      <c r="K2" s="1">
        <v>3.6635605689063266E-2</v>
      </c>
      <c r="M2" t="s">
        <v>16</v>
      </c>
    </row>
    <row r="3" spans="1:13" x14ac:dyDescent="0.25">
      <c r="A3">
        <v>3001</v>
      </c>
      <c r="B3">
        <v>2006</v>
      </c>
      <c r="C3">
        <v>3</v>
      </c>
      <c r="D3" s="10">
        <v>384421.42158000002</v>
      </c>
      <c r="E3" s="12">
        <v>1.0181607380073696</v>
      </c>
      <c r="F3" s="10">
        <v>4405.6729999999998</v>
      </c>
      <c r="G3" s="10">
        <v>4648.5190000000002</v>
      </c>
      <c r="H3" s="10">
        <v>1218164</v>
      </c>
      <c r="I3" s="10">
        <v>122485</v>
      </c>
      <c r="J3" s="10">
        <v>4493</v>
      </c>
      <c r="K3" s="1">
        <v>3.6682042699106014E-2</v>
      </c>
      <c r="M3" t="s">
        <v>16</v>
      </c>
    </row>
    <row r="4" spans="1:13" x14ac:dyDescent="0.25">
      <c r="A4">
        <v>3001</v>
      </c>
      <c r="B4">
        <v>2007</v>
      </c>
      <c r="C4">
        <v>3</v>
      </c>
      <c r="D4" s="10">
        <v>469113.87728999997</v>
      </c>
      <c r="E4" s="12">
        <v>1.0531931014872313</v>
      </c>
      <c r="F4" s="10">
        <v>4387.4759999999997</v>
      </c>
      <c r="G4" s="10">
        <v>4648.5190000000002</v>
      </c>
      <c r="H4" s="10">
        <v>1227140</v>
      </c>
      <c r="I4" s="10">
        <v>122860</v>
      </c>
      <c r="J4" s="10">
        <v>4520</v>
      </c>
      <c r="K4" s="1">
        <v>3.6789842096695426E-2</v>
      </c>
      <c r="M4" t="s">
        <v>16</v>
      </c>
    </row>
    <row r="5" spans="1:13" x14ac:dyDescent="0.25">
      <c r="A5">
        <v>3001</v>
      </c>
      <c r="B5">
        <v>2008</v>
      </c>
      <c r="C5">
        <v>3</v>
      </c>
      <c r="D5" s="10">
        <v>461660.31044999999</v>
      </c>
      <c r="E5" s="12">
        <v>1.078564603993923</v>
      </c>
      <c r="F5" s="10">
        <v>4104.7509999999993</v>
      </c>
      <c r="G5" s="10">
        <v>4648.5190000000002</v>
      </c>
      <c r="H5" s="10">
        <v>1241519</v>
      </c>
      <c r="I5" s="10">
        <v>123169</v>
      </c>
      <c r="J5" s="10">
        <v>4508</v>
      </c>
      <c r="K5" s="1">
        <v>3.6600118536320017E-2</v>
      </c>
      <c r="M5" t="s">
        <v>16</v>
      </c>
    </row>
    <row r="6" spans="1:13" x14ac:dyDescent="0.25">
      <c r="A6">
        <v>3001</v>
      </c>
      <c r="B6">
        <v>2009</v>
      </c>
      <c r="C6">
        <v>3</v>
      </c>
      <c r="D6" s="10">
        <v>497359.50549389992</v>
      </c>
      <c r="E6" s="12">
        <v>1.0915070880241431</v>
      </c>
      <c r="F6" s="10">
        <v>4422.7529999999997</v>
      </c>
      <c r="G6" s="10">
        <v>4648.5190000000002</v>
      </c>
      <c r="H6" s="10">
        <v>1248286</v>
      </c>
      <c r="I6" s="10">
        <v>123491</v>
      </c>
      <c r="J6" s="10">
        <v>4546</v>
      </c>
      <c r="K6" s="1">
        <v>3.6812399284158359E-2</v>
      </c>
      <c r="M6" t="s">
        <v>16</v>
      </c>
    </row>
    <row r="7" spans="1:13" x14ac:dyDescent="0.25">
      <c r="A7">
        <v>3001</v>
      </c>
      <c r="B7">
        <v>2010</v>
      </c>
      <c r="C7">
        <v>3</v>
      </c>
      <c r="D7" s="10">
        <v>534752.23927999998</v>
      </c>
      <c r="E7" s="12">
        <v>1.1243125351578573</v>
      </c>
      <c r="F7" s="10">
        <v>4441.3739999999998</v>
      </c>
      <c r="G7" s="10">
        <v>4648.5190000000002</v>
      </c>
      <c r="H7" s="10">
        <v>1258015</v>
      </c>
      <c r="I7" s="10">
        <v>123660</v>
      </c>
      <c r="J7" s="10">
        <v>4555</v>
      </c>
      <c r="K7" s="1">
        <v>3.6834869804302117E-2</v>
      </c>
      <c r="M7" t="s">
        <v>16</v>
      </c>
    </row>
    <row r="8" spans="1:13" x14ac:dyDescent="0.25">
      <c r="A8">
        <v>3001</v>
      </c>
      <c r="B8">
        <v>2011</v>
      </c>
      <c r="C8">
        <v>3</v>
      </c>
      <c r="D8" s="10">
        <v>538566.43489745969</v>
      </c>
      <c r="E8" s="12">
        <v>1.1430978626415853</v>
      </c>
      <c r="F8" s="10">
        <v>4181.9489999999996</v>
      </c>
      <c r="G8" s="10">
        <v>4648.5190000000002</v>
      </c>
      <c r="H8" s="10">
        <v>1266362</v>
      </c>
      <c r="I8" s="10">
        <v>120138</v>
      </c>
      <c r="J8" s="10">
        <v>8186</v>
      </c>
      <c r="K8" s="1">
        <v>6.8138307612911814E-2</v>
      </c>
      <c r="M8" t="s">
        <v>16</v>
      </c>
    </row>
    <row r="9" spans="1:13" x14ac:dyDescent="0.25">
      <c r="A9">
        <v>3001</v>
      </c>
      <c r="B9">
        <v>2012</v>
      </c>
      <c r="C9">
        <v>3</v>
      </c>
      <c r="D9" s="10">
        <v>526731.83098810003</v>
      </c>
      <c r="E9" s="12">
        <v>1.160126854517312</v>
      </c>
      <c r="F9" s="10">
        <v>3974.4449999999997</v>
      </c>
      <c r="G9" s="10">
        <v>4648.5190000000002</v>
      </c>
      <c r="H9" s="10">
        <v>1277008</v>
      </c>
      <c r="I9" s="10">
        <v>121119</v>
      </c>
      <c r="J9" s="10">
        <v>8418</v>
      </c>
      <c r="K9" s="1">
        <v>6.9501894830703695E-2</v>
      </c>
      <c r="M9" t="s">
        <v>16</v>
      </c>
    </row>
    <row r="10" spans="1:13" x14ac:dyDescent="0.25">
      <c r="A10">
        <v>3001</v>
      </c>
      <c r="B10">
        <v>2013</v>
      </c>
      <c r="C10">
        <v>3</v>
      </c>
      <c r="D10" s="10">
        <v>579035.23967000004</v>
      </c>
      <c r="E10" s="12">
        <v>1.178602141578931</v>
      </c>
      <c r="F10" s="10">
        <v>5924.584762125035</v>
      </c>
      <c r="G10" s="10">
        <v>5924.584762125035</v>
      </c>
      <c r="H10" s="10">
        <v>1276577</v>
      </c>
      <c r="I10" s="10">
        <v>122281</v>
      </c>
      <c r="J10" s="10">
        <v>8868</v>
      </c>
      <c r="K10" s="1">
        <v>7.2521487393789719E-2</v>
      </c>
      <c r="M10" t="s">
        <v>16</v>
      </c>
    </row>
    <row r="11" spans="1:13" x14ac:dyDescent="0.25">
      <c r="A11">
        <v>3001</v>
      </c>
      <c r="B11">
        <v>2014</v>
      </c>
      <c r="C11">
        <v>3</v>
      </c>
      <c r="D11" s="10">
        <v>610739.59220999992</v>
      </c>
      <c r="E11" s="12">
        <v>1.2030671041042156</v>
      </c>
      <c r="F11" s="10">
        <v>6133.5493687728203</v>
      </c>
      <c r="G11" s="10">
        <v>6133.5493687728203</v>
      </c>
      <c r="H11" s="10">
        <v>1276310</v>
      </c>
      <c r="I11" s="10">
        <v>122165</v>
      </c>
      <c r="J11" s="10">
        <v>8985</v>
      </c>
      <c r="K11" s="1">
        <v>7.3548070232881763E-2</v>
      </c>
      <c r="M11" t="s">
        <v>16</v>
      </c>
    </row>
    <row r="12" spans="1:13" x14ac:dyDescent="0.25">
      <c r="A12">
        <v>3001</v>
      </c>
      <c r="B12">
        <v>2015</v>
      </c>
      <c r="C12">
        <v>3</v>
      </c>
      <c r="D12" s="10">
        <v>540811.93599999999</v>
      </c>
      <c r="E12" s="12">
        <v>1.2312762402864634</v>
      </c>
      <c r="F12" s="10">
        <v>6459.2159978430755</v>
      </c>
      <c r="G12" s="10">
        <v>6459.2159978430755</v>
      </c>
      <c r="H12" s="10">
        <v>1294848</v>
      </c>
      <c r="I12" s="10">
        <v>123197</v>
      </c>
      <c r="J12" s="10">
        <v>9388</v>
      </c>
      <c r="K12" s="1">
        <v>7.6203154297588421E-2</v>
      </c>
      <c r="M12" t="s">
        <v>16</v>
      </c>
    </row>
    <row r="13" spans="1:13" x14ac:dyDescent="0.25">
      <c r="A13">
        <v>3001</v>
      </c>
      <c r="B13">
        <v>2016</v>
      </c>
      <c r="C13">
        <v>3</v>
      </c>
      <c r="D13" s="10">
        <v>544519.28041999985</v>
      </c>
      <c r="E13" s="12">
        <v>1.2455044937824149</v>
      </c>
      <c r="F13" s="10">
        <v>5641.0780000000004</v>
      </c>
      <c r="G13" s="10">
        <v>6459.2159978430755</v>
      </c>
      <c r="H13" s="10">
        <v>1307906</v>
      </c>
      <c r="I13" s="10">
        <v>122366</v>
      </c>
      <c r="J13" s="10">
        <v>9148</v>
      </c>
      <c r="K13" s="1">
        <v>7.4759328571662065E-2</v>
      </c>
      <c r="M13" t="s">
        <v>16</v>
      </c>
    </row>
    <row r="14" spans="1:13" x14ac:dyDescent="0.25">
      <c r="A14">
        <v>3001</v>
      </c>
      <c r="B14">
        <v>2017</v>
      </c>
      <c r="C14">
        <v>3</v>
      </c>
      <c r="D14" s="10">
        <v>531008.99735999992</v>
      </c>
      <c r="E14" s="12">
        <v>1.2674505553724562</v>
      </c>
      <c r="F14" s="10">
        <v>5361.9920000000002</v>
      </c>
      <c r="G14" s="10">
        <v>6459.2159978430755</v>
      </c>
      <c r="H14" s="10">
        <v>1320458</v>
      </c>
      <c r="I14" s="10">
        <v>123119</v>
      </c>
      <c r="J14" s="10">
        <v>9365</v>
      </c>
      <c r="K14" s="1">
        <v>7.6064620407898048E-2</v>
      </c>
      <c r="M14" t="s">
        <v>16</v>
      </c>
    </row>
    <row r="15" spans="1:13" x14ac:dyDescent="0.25">
      <c r="A15">
        <v>3001</v>
      </c>
      <c r="B15">
        <v>2018</v>
      </c>
      <c r="C15">
        <v>3</v>
      </c>
      <c r="D15" s="10">
        <v>535524.47184000001</v>
      </c>
      <c r="E15" s="12">
        <v>1.2994718602728874</v>
      </c>
      <c r="F15" s="10">
        <v>5812.4319999999998</v>
      </c>
      <c r="G15" s="10">
        <v>6459.2159978430755</v>
      </c>
      <c r="H15" s="10">
        <v>1333961</v>
      </c>
      <c r="I15" s="10">
        <v>123176</v>
      </c>
      <c r="J15" s="10">
        <v>9558</v>
      </c>
      <c r="K15" s="1">
        <v>7.7596284990582576E-2</v>
      </c>
      <c r="M15" t="s">
        <v>16</v>
      </c>
    </row>
    <row r="16" spans="1:13" x14ac:dyDescent="0.25">
      <c r="A16">
        <v>3001</v>
      </c>
      <c r="B16">
        <v>2019</v>
      </c>
      <c r="C16">
        <v>3</v>
      </c>
      <c r="D16" s="10">
        <v>538618.19463000004</v>
      </c>
      <c r="E16" s="12">
        <v>1.3352608354138498</v>
      </c>
      <c r="F16" s="10">
        <v>6291.23</v>
      </c>
      <c r="G16" s="10">
        <v>6459.2159978430755</v>
      </c>
      <c r="H16" s="10">
        <v>1344318</v>
      </c>
      <c r="I16" s="10">
        <v>123139</v>
      </c>
      <c r="J16" s="10">
        <v>9749</v>
      </c>
      <c r="K16" s="1">
        <v>7.917069328157611E-2</v>
      </c>
      <c r="M16" t="s">
        <v>16</v>
      </c>
    </row>
    <row r="17" spans="1:13" x14ac:dyDescent="0.25">
      <c r="A17">
        <v>3002</v>
      </c>
      <c r="B17">
        <v>2005</v>
      </c>
      <c r="C17">
        <v>3</v>
      </c>
      <c r="D17" s="10">
        <v>136233.68462000001</v>
      </c>
      <c r="E17" s="12">
        <v>1</v>
      </c>
      <c r="F17" s="10">
        <v>5005.2049999999999</v>
      </c>
      <c r="G17" s="10">
        <v>5005.2049999999999</v>
      </c>
      <c r="H17" s="10">
        <v>676678</v>
      </c>
      <c r="I17" s="10">
        <v>9713.6492893774375</v>
      </c>
      <c r="J17" s="10">
        <v>5369.0957388352035</v>
      </c>
      <c r="K17" s="1">
        <v>0.55273724414846737</v>
      </c>
      <c r="M17" t="s">
        <v>30</v>
      </c>
    </row>
    <row r="18" spans="1:13" x14ac:dyDescent="0.25">
      <c r="A18">
        <v>3002</v>
      </c>
      <c r="B18">
        <v>2006</v>
      </c>
      <c r="C18">
        <v>3</v>
      </c>
      <c r="D18" s="10">
        <v>139336.87824000002</v>
      </c>
      <c r="E18" s="12">
        <v>1.0181607380073696</v>
      </c>
      <c r="F18" s="10">
        <v>5018.2780000000002</v>
      </c>
      <c r="G18" s="10">
        <v>5018.2780000000002</v>
      </c>
      <c r="H18" s="10">
        <v>678106</v>
      </c>
      <c r="I18" s="10">
        <v>9747.6470618902586</v>
      </c>
      <c r="J18" s="10">
        <v>5444.9313061559778</v>
      </c>
      <c r="K18" s="1">
        <v>0.55858929560998072</v>
      </c>
      <c r="M18" t="s">
        <v>30</v>
      </c>
    </row>
    <row r="19" spans="1:13" x14ac:dyDescent="0.25">
      <c r="A19">
        <v>3002</v>
      </c>
      <c r="B19">
        <v>2007</v>
      </c>
      <c r="C19">
        <v>3</v>
      </c>
      <c r="D19" s="10">
        <v>151045.66658000002</v>
      </c>
      <c r="E19" s="12">
        <v>1.0531931014872313</v>
      </c>
      <c r="F19" s="10">
        <v>4788.3410000000003</v>
      </c>
      <c r="G19" s="10">
        <v>5018.2780000000002</v>
      </c>
      <c r="H19" s="10">
        <v>679913</v>
      </c>
      <c r="I19" s="10">
        <v>9781.7638266068752</v>
      </c>
      <c r="J19" s="10">
        <v>5521.2319510251973</v>
      </c>
      <c r="K19" s="1">
        <v>0.56444134707149407</v>
      </c>
      <c r="M19" t="s">
        <v>30</v>
      </c>
    </row>
    <row r="20" spans="1:13" x14ac:dyDescent="0.25">
      <c r="A20">
        <v>3002</v>
      </c>
      <c r="B20">
        <v>2008</v>
      </c>
      <c r="C20">
        <v>3</v>
      </c>
      <c r="D20" s="10">
        <v>160730.46316999997</v>
      </c>
      <c r="E20" s="12">
        <v>1.078564603993923</v>
      </c>
      <c r="F20" s="10">
        <v>4564.3490000000002</v>
      </c>
      <c r="G20" s="10">
        <v>5018.2780000000002</v>
      </c>
      <c r="H20" s="10">
        <v>684145</v>
      </c>
      <c r="I20" s="10">
        <v>9816</v>
      </c>
      <c r="J20" s="10">
        <v>5598</v>
      </c>
      <c r="K20" s="1">
        <v>0.57029339853300731</v>
      </c>
      <c r="M20" t="s">
        <v>30</v>
      </c>
    </row>
    <row r="21" spans="1:13" x14ac:dyDescent="0.25">
      <c r="A21">
        <v>3002</v>
      </c>
      <c r="B21">
        <v>2009</v>
      </c>
      <c r="C21">
        <v>3</v>
      </c>
      <c r="D21" s="10">
        <v>171291.28877000001</v>
      </c>
      <c r="E21" s="12">
        <v>1.0915070880241431</v>
      </c>
      <c r="F21" s="10">
        <v>4607.3459999999995</v>
      </c>
      <c r="G21" s="10">
        <v>5018.2780000000002</v>
      </c>
      <c r="H21" s="10">
        <v>689138</v>
      </c>
      <c r="I21" s="10">
        <v>9794</v>
      </c>
      <c r="J21" s="10">
        <v>5641</v>
      </c>
      <c r="K21" s="1">
        <v>0.57596487645497241</v>
      </c>
      <c r="M21" t="s">
        <v>30</v>
      </c>
    </row>
    <row r="22" spans="1:13" x14ac:dyDescent="0.25">
      <c r="A22">
        <v>3002</v>
      </c>
      <c r="B22">
        <v>2010</v>
      </c>
      <c r="C22">
        <v>3</v>
      </c>
      <c r="D22" s="10">
        <v>198558.92424000002</v>
      </c>
      <c r="E22" s="12">
        <v>1.1243125351578573</v>
      </c>
      <c r="F22" s="10">
        <v>4785.8760000000002</v>
      </c>
      <c r="G22" s="10">
        <v>5018.2780000000002</v>
      </c>
      <c r="H22" s="10">
        <v>700386</v>
      </c>
      <c r="I22" s="10">
        <v>9990</v>
      </c>
      <c r="J22" s="10">
        <v>5776</v>
      </c>
      <c r="K22" s="1">
        <v>0.57817817817817818</v>
      </c>
      <c r="M22" t="s">
        <v>30</v>
      </c>
    </row>
    <row r="23" spans="1:13" x14ac:dyDescent="0.25">
      <c r="A23">
        <v>3002</v>
      </c>
      <c r="B23">
        <v>2011</v>
      </c>
      <c r="C23">
        <v>3</v>
      </c>
      <c r="D23" s="10">
        <v>219422.07525000002</v>
      </c>
      <c r="E23" s="12">
        <v>1.1430978626415853</v>
      </c>
      <c r="F23" s="10">
        <v>4919.1499999999996</v>
      </c>
      <c r="G23" s="10">
        <v>5018.2780000000002</v>
      </c>
      <c r="H23" s="10">
        <v>709323</v>
      </c>
      <c r="I23" s="10">
        <v>10061</v>
      </c>
      <c r="J23" s="10">
        <v>5893</v>
      </c>
      <c r="K23" s="1">
        <v>0.5857270649040851</v>
      </c>
      <c r="M23" t="s">
        <v>30</v>
      </c>
    </row>
    <row r="24" spans="1:13" x14ac:dyDescent="0.25">
      <c r="A24">
        <v>3002</v>
      </c>
      <c r="B24">
        <v>2012</v>
      </c>
      <c r="C24">
        <v>3</v>
      </c>
      <c r="D24" s="10">
        <v>211458.81523999994</v>
      </c>
      <c r="E24" s="12">
        <v>1.160126854517312</v>
      </c>
      <c r="F24" s="10">
        <v>4829.6270000000004</v>
      </c>
      <c r="G24" s="10">
        <v>5018.2780000000002</v>
      </c>
      <c r="H24" s="10">
        <v>718661</v>
      </c>
      <c r="I24" s="10">
        <v>9913</v>
      </c>
      <c r="J24" s="10">
        <v>5764</v>
      </c>
      <c r="K24" s="1">
        <v>0.58145869060829214</v>
      </c>
      <c r="M24" t="s">
        <v>30</v>
      </c>
    </row>
    <row r="25" spans="1:13" x14ac:dyDescent="0.25">
      <c r="A25">
        <v>3002</v>
      </c>
      <c r="B25">
        <v>2013</v>
      </c>
      <c r="C25">
        <v>3</v>
      </c>
      <c r="D25" s="10">
        <v>232504.07309999995</v>
      </c>
      <c r="E25" s="12">
        <v>1.178602141578931</v>
      </c>
      <c r="F25" s="10">
        <v>4914.8980000000001</v>
      </c>
      <c r="G25" s="10">
        <v>5018.2780000000002</v>
      </c>
      <c r="H25" s="10">
        <v>734576</v>
      </c>
      <c r="I25" s="10">
        <v>10160</v>
      </c>
      <c r="J25" s="10">
        <v>6019</v>
      </c>
      <c r="K25" s="1">
        <v>0.5924212598425197</v>
      </c>
      <c r="M25" t="s">
        <v>30</v>
      </c>
    </row>
    <row r="26" spans="1:13" x14ac:dyDescent="0.25">
      <c r="A26">
        <v>3002</v>
      </c>
      <c r="B26">
        <v>2014</v>
      </c>
      <c r="C26">
        <v>3</v>
      </c>
      <c r="D26" s="10">
        <v>228241.69399999999</v>
      </c>
      <c r="E26" s="12">
        <v>1.2030671041042156</v>
      </c>
      <c r="F26" s="10">
        <v>4273.5039999999999</v>
      </c>
      <c r="G26" s="10">
        <v>5018.2780000000002</v>
      </c>
      <c r="H26" s="10">
        <v>744252</v>
      </c>
      <c r="I26" s="10">
        <v>10184</v>
      </c>
      <c r="J26" s="10">
        <v>6065</v>
      </c>
      <c r="K26" s="1">
        <v>0.59554202670856249</v>
      </c>
      <c r="M26" t="s">
        <v>30</v>
      </c>
    </row>
    <row r="27" spans="1:13" x14ac:dyDescent="0.25">
      <c r="A27">
        <v>3002</v>
      </c>
      <c r="B27">
        <v>2015</v>
      </c>
      <c r="C27">
        <v>3</v>
      </c>
      <c r="D27" s="10">
        <v>228941.345</v>
      </c>
      <c r="E27" s="12">
        <v>1.2312762402864634</v>
      </c>
      <c r="F27" s="10">
        <v>4404.3819999999996</v>
      </c>
      <c r="G27" s="10">
        <v>5018.2780000000002</v>
      </c>
      <c r="H27" s="10">
        <v>758311</v>
      </c>
      <c r="I27" s="10">
        <v>10348</v>
      </c>
      <c r="J27" s="10">
        <v>6243</v>
      </c>
      <c r="K27" s="1">
        <v>0.60330498647081565</v>
      </c>
      <c r="M27" t="s">
        <v>30</v>
      </c>
    </row>
    <row r="28" spans="1:13" x14ac:dyDescent="0.25">
      <c r="A28">
        <v>3002</v>
      </c>
      <c r="B28">
        <v>2016</v>
      </c>
      <c r="C28">
        <v>3</v>
      </c>
      <c r="D28" s="10">
        <v>232383.92843999996</v>
      </c>
      <c r="E28" s="12">
        <v>1.2455044937824149</v>
      </c>
      <c r="F28" s="10">
        <v>4591.5590000000002</v>
      </c>
      <c r="G28" s="10">
        <v>5018.2780000000002</v>
      </c>
      <c r="H28" s="10">
        <v>761920</v>
      </c>
      <c r="I28" s="10">
        <v>10514.641005498821</v>
      </c>
      <c r="J28" s="10">
        <v>6426.224072547403</v>
      </c>
      <c r="K28" s="1">
        <v>0.61116913731878186</v>
      </c>
      <c r="M28" t="s">
        <v>30</v>
      </c>
    </row>
    <row r="29" spans="1:13" x14ac:dyDescent="0.25">
      <c r="A29">
        <v>3002</v>
      </c>
      <c r="B29">
        <v>2017</v>
      </c>
      <c r="C29">
        <v>3</v>
      </c>
      <c r="D29" s="10">
        <v>234078.55725999997</v>
      </c>
      <c r="E29" s="12">
        <v>1.2674505553724562</v>
      </c>
      <c r="F29" s="10">
        <v>4246.6880000000001</v>
      </c>
      <c r="G29" s="10">
        <v>5018.2780000000002</v>
      </c>
      <c r="H29" s="10">
        <v>767946</v>
      </c>
      <c r="I29" s="10">
        <v>10572.718728934193</v>
      </c>
      <c r="J29" s="10">
        <v>6512.9317877243693</v>
      </c>
      <c r="K29" s="1">
        <v>0.61601296267350147</v>
      </c>
      <c r="M29" t="s">
        <v>30</v>
      </c>
    </row>
    <row r="30" spans="1:13" x14ac:dyDescent="0.25">
      <c r="A30">
        <v>3002</v>
      </c>
      <c r="B30">
        <v>2018</v>
      </c>
      <c r="C30">
        <v>3</v>
      </c>
      <c r="D30" s="10">
        <v>249021.33004999999</v>
      </c>
      <c r="E30" s="12">
        <v>1.2994718602728874</v>
      </c>
      <c r="F30" s="10">
        <v>4559.5320000000002</v>
      </c>
      <c r="G30" s="10">
        <v>5018.2780000000002</v>
      </c>
      <c r="H30" s="10">
        <v>772624</v>
      </c>
      <c r="I30" s="10">
        <v>10557.647927283242</v>
      </c>
      <c r="J30" s="10">
        <v>6506.5272405806154</v>
      </c>
      <c r="K30" s="1">
        <v>0.6162856808064554</v>
      </c>
      <c r="M30" t="s">
        <v>30</v>
      </c>
    </row>
    <row r="31" spans="1:13" x14ac:dyDescent="0.25">
      <c r="A31">
        <v>3002</v>
      </c>
      <c r="B31">
        <v>2019</v>
      </c>
      <c r="C31">
        <v>3</v>
      </c>
      <c r="D31" s="10">
        <v>253196.23609999998</v>
      </c>
      <c r="E31" s="12">
        <v>1.3352608354138498</v>
      </c>
      <c r="F31" s="10">
        <v>4271.8509999999997</v>
      </c>
      <c r="G31" s="10">
        <v>5018.2780000000002</v>
      </c>
      <c r="H31" s="10">
        <v>777904</v>
      </c>
      <c r="I31" s="10">
        <v>10618.298714415118</v>
      </c>
      <c r="J31" s="10">
        <v>6605.0587350998949</v>
      </c>
      <c r="K31" s="1">
        <v>0.62204491630406333</v>
      </c>
      <c r="M31" t="s">
        <v>30</v>
      </c>
    </row>
    <row r="32" spans="1:13" x14ac:dyDescent="0.25">
      <c r="A32">
        <v>3003</v>
      </c>
      <c r="B32">
        <v>2005</v>
      </c>
      <c r="C32">
        <v>3</v>
      </c>
      <c r="D32" s="10">
        <v>44920.078160000005</v>
      </c>
      <c r="E32" s="12">
        <v>1</v>
      </c>
      <c r="F32" s="10">
        <v>1802.105</v>
      </c>
      <c r="G32" s="10">
        <v>1802.105</v>
      </c>
      <c r="H32" s="10">
        <v>285600</v>
      </c>
      <c r="I32" s="10">
        <v>7342</v>
      </c>
      <c r="J32" s="10">
        <v>4736</v>
      </c>
      <c r="K32" s="1">
        <v>0.64505584309452468</v>
      </c>
      <c r="M32" t="s">
        <v>28</v>
      </c>
    </row>
    <row r="33" spans="1:13" x14ac:dyDescent="0.25">
      <c r="A33">
        <v>3003</v>
      </c>
      <c r="B33">
        <v>2006</v>
      </c>
      <c r="C33">
        <v>3</v>
      </c>
      <c r="D33" s="10">
        <v>42313.30384</v>
      </c>
      <c r="E33" s="12">
        <v>1.0181607380073696</v>
      </c>
      <c r="F33" s="10">
        <v>1901.048</v>
      </c>
      <c r="G33" s="10">
        <v>1901.048</v>
      </c>
      <c r="H33" s="10">
        <v>295994</v>
      </c>
      <c r="I33" s="10">
        <v>7465</v>
      </c>
      <c r="J33" s="10">
        <v>4943</v>
      </c>
      <c r="K33" s="1">
        <v>0.66215673141326192</v>
      </c>
      <c r="M33" t="s">
        <v>28</v>
      </c>
    </row>
    <row r="34" spans="1:13" x14ac:dyDescent="0.25">
      <c r="A34">
        <v>3003</v>
      </c>
      <c r="B34">
        <v>2007</v>
      </c>
      <c r="C34">
        <v>3</v>
      </c>
      <c r="D34" s="10">
        <v>45684.28069</v>
      </c>
      <c r="E34" s="12">
        <v>1.0531931014872313</v>
      </c>
      <c r="F34" s="10">
        <v>1827.7370000000001</v>
      </c>
      <c r="G34" s="10">
        <v>1901.048</v>
      </c>
      <c r="H34" s="10">
        <v>304755</v>
      </c>
      <c r="I34" s="10">
        <v>7645</v>
      </c>
      <c r="J34" s="10">
        <v>5087</v>
      </c>
      <c r="K34" s="1">
        <v>0.66540222367560498</v>
      </c>
      <c r="M34" t="s">
        <v>28</v>
      </c>
    </row>
    <row r="35" spans="1:13" x14ac:dyDescent="0.25">
      <c r="A35">
        <v>3003</v>
      </c>
      <c r="B35">
        <v>2008</v>
      </c>
      <c r="C35">
        <v>3</v>
      </c>
      <c r="D35" s="10">
        <v>52247.509760000001</v>
      </c>
      <c r="E35" s="12">
        <v>1.078564603993923</v>
      </c>
      <c r="F35" s="10">
        <v>1762.5129999999999</v>
      </c>
      <c r="G35" s="10">
        <v>1901.048</v>
      </c>
      <c r="H35" s="10">
        <v>314201</v>
      </c>
      <c r="I35" s="10">
        <v>7591</v>
      </c>
      <c r="J35" s="10">
        <v>4999</v>
      </c>
      <c r="K35" s="1">
        <v>0.65854301146094063</v>
      </c>
      <c r="M35" t="s">
        <v>28</v>
      </c>
    </row>
    <row r="36" spans="1:13" x14ac:dyDescent="0.25">
      <c r="A36">
        <v>3003</v>
      </c>
      <c r="B36">
        <v>2009</v>
      </c>
      <c r="C36">
        <v>3</v>
      </c>
      <c r="D36" s="10">
        <v>54413.951179999996</v>
      </c>
      <c r="E36" s="12">
        <v>1.0915070880241431</v>
      </c>
      <c r="F36" s="10">
        <v>1762.8340000000001</v>
      </c>
      <c r="G36" s="10">
        <v>1901.048</v>
      </c>
      <c r="H36" s="10">
        <v>317914</v>
      </c>
      <c r="I36" s="10">
        <v>7681</v>
      </c>
      <c r="J36" s="10">
        <v>4926</v>
      </c>
      <c r="K36" s="1">
        <v>0.64132274443431847</v>
      </c>
      <c r="M36" t="s">
        <v>28</v>
      </c>
    </row>
    <row r="37" spans="1:13" x14ac:dyDescent="0.25">
      <c r="A37">
        <v>3003</v>
      </c>
      <c r="B37">
        <v>2010</v>
      </c>
      <c r="C37">
        <v>3</v>
      </c>
      <c r="D37" s="10">
        <v>51331.97638273843</v>
      </c>
      <c r="E37" s="12">
        <v>1.1243125351578573</v>
      </c>
      <c r="F37" s="10">
        <v>1895.989</v>
      </c>
      <c r="G37" s="10">
        <v>1901.048</v>
      </c>
      <c r="H37" s="10">
        <v>325540</v>
      </c>
      <c r="I37" s="10">
        <v>7381</v>
      </c>
      <c r="J37" s="10">
        <v>4830</v>
      </c>
      <c r="K37" s="1">
        <v>0.65438287494919389</v>
      </c>
      <c r="M37" t="s">
        <v>28</v>
      </c>
    </row>
    <row r="38" spans="1:13" x14ac:dyDescent="0.25">
      <c r="A38">
        <v>3003</v>
      </c>
      <c r="B38">
        <v>2011</v>
      </c>
      <c r="C38">
        <v>3</v>
      </c>
      <c r="D38" s="10">
        <v>54881.976237251925</v>
      </c>
      <c r="E38" s="12">
        <v>1.1430978626415853</v>
      </c>
      <c r="F38" s="10">
        <v>1961.144</v>
      </c>
      <c r="G38" s="10">
        <v>1961.144</v>
      </c>
      <c r="H38" s="10">
        <v>332993</v>
      </c>
      <c r="I38" s="10">
        <v>7431</v>
      </c>
      <c r="J38" s="10">
        <v>4847</v>
      </c>
      <c r="K38" s="1">
        <v>0.65226752792356346</v>
      </c>
      <c r="M38" t="s">
        <v>28</v>
      </c>
    </row>
    <row r="39" spans="1:13" x14ac:dyDescent="0.25">
      <c r="A39">
        <v>3003</v>
      </c>
      <c r="B39">
        <v>2012</v>
      </c>
      <c r="C39">
        <v>3</v>
      </c>
      <c r="D39" s="10">
        <v>72205.853489759102</v>
      </c>
      <c r="E39" s="12">
        <v>1.160126854517312</v>
      </c>
      <c r="F39" s="10">
        <v>1940.7929999999999</v>
      </c>
      <c r="G39" s="10">
        <v>1961.144</v>
      </c>
      <c r="H39" s="10">
        <v>340343</v>
      </c>
      <c r="I39" s="10">
        <v>7466</v>
      </c>
      <c r="J39" s="10">
        <v>4944</v>
      </c>
      <c r="K39" s="1">
        <v>0.66220198231984995</v>
      </c>
      <c r="M39" t="s">
        <v>28</v>
      </c>
    </row>
    <row r="40" spans="1:13" x14ac:dyDescent="0.25">
      <c r="A40">
        <v>3003</v>
      </c>
      <c r="B40">
        <v>2013</v>
      </c>
      <c r="C40">
        <v>3</v>
      </c>
      <c r="D40" s="10">
        <v>77277.916590000008</v>
      </c>
      <c r="E40" s="12">
        <v>1.178602141578931</v>
      </c>
      <c r="F40" s="10">
        <v>1971.7650000000001</v>
      </c>
      <c r="G40" s="10">
        <v>1971.7650000000001</v>
      </c>
      <c r="H40" s="10">
        <v>346618</v>
      </c>
      <c r="I40" s="10">
        <v>7569</v>
      </c>
      <c r="J40" s="10">
        <v>5034</v>
      </c>
      <c r="K40" s="1">
        <v>0.66508125247720962</v>
      </c>
      <c r="M40" t="s">
        <v>28</v>
      </c>
    </row>
    <row r="41" spans="1:13" x14ac:dyDescent="0.25">
      <c r="A41">
        <v>3003</v>
      </c>
      <c r="B41">
        <v>2014</v>
      </c>
      <c r="C41">
        <v>3</v>
      </c>
      <c r="D41" s="10">
        <v>81488.866999999998</v>
      </c>
      <c r="E41" s="12">
        <v>1.2030671041042156</v>
      </c>
      <c r="F41" s="10">
        <v>1677.375</v>
      </c>
      <c r="G41" s="10">
        <v>1971.7650000000001</v>
      </c>
      <c r="H41" s="10">
        <v>353284</v>
      </c>
      <c r="I41" s="10">
        <v>7601</v>
      </c>
      <c r="J41" s="10">
        <v>5070</v>
      </c>
      <c r="K41" s="1">
        <v>0.66701749769767138</v>
      </c>
      <c r="M41" t="s">
        <v>28</v>
      </c>
    </row>
    <row r="42" spans="1:13" x14ac:dyDescent="0.25">
      <c r="A42">
        <v>3003</v>
      </c>
      <c r="B42">
        <v>2015</v>
      </c>
      <c r="C42">
        <v>3</v>
      </c>
      <c r="D42" s="10">
        <v>87218.39</v>
      </c>
      <c r="E42" s="12">
        <v>1.2312762402864634</v>
      </c>
      <c r="F42" s="10">
        <v>1781.4839999999999</v>
      </c>
      <c r="G42" s="10">
        <v>1971.7650000000001</v>
      </c>
      <c r="H42" s="10">
        <v>358772</v>
      </c>
      <c r="I42" s="10">
        <v>7662</v>
      </c>
      <c r="J42" s="10">
        <v>5157</v>
      </c>
      <c r="K42" s="1">
        <v>0.67306186374314803</v>
      </c>
      <c r="M42" t="s">
        <v>28</v>
      </c>
    </row>
    <row r="43" spans="1:13" x14ac:dyDescent="0.25">
      <c r="A43">
        <v>3003</v>
      </c>
      <c r="B43">
        <v>2016</v>
      </c>
      <c r="C43">
        <v>3</v>
      </c>
      <c r="D43" s="10">
        <v>86719.085359999997</v>
      </c>
      <c r="E43" s="12">
        <v>1.2455044937824149</v>
      </c>
      <c r="F43" s="10">
        <v>1874.8330000000001</v>
      </c>
      <c r="G43" s="10">
        <v>1971.7650000000001</v>
      </c>
      <c r="H43" s="10">
        <v>364505</v>
      </c>
      <c r="I43" s="10">
        <v>7744</v>
      </c>
      <c r="J43" s="10">
        <v>5240</v>
      </c>
      <c r="K43" s="1">
        <v>0.67665289256198347</v>
      </c>
      <c r="M43" t="s">
        <v>28</v>
      </c>
    </row>
    <row r="44" spans="1:13" x14ac:dyDescent="0.25">
      <c r="A44">
        <v>3004</v>
      </c>
      <c r="B44">
        <v>2005</v>
      </c>
      <c r="C44">
        <v>3</v>
      </c>
      <c r="D44" s="10">
        <v>32817.707990000003</v>
      </c>
      <c r="E44" s="12">
        <v>1</v>
      </c>
      <c r="F44" s="10">
        <v>1464.855</v>
      </c>
      <c r="G44" s="10">
        <v>1464.855</v>
      </c>
      <c r="H44" s="10">
        <v>278581</v>
      </c>
      <c r="I44" s="10">
        <v>5242</v>
      </c>
      <c r="J44" s="10">
        <v>1924.0000000000002</v>
      </c>
      <c r="K44" s="1">
        <v>0.36703548264021368</v>
      </c>
      <c r="M44" t="s">
        <v>17</v>
      </c>
    </row>
    <row r="45" spans="1:13" x14ac:dyDescent="0.25">
      <c r="A45">
        <v>3004</v>
      </c>
      <c r="B45">
        <v>2006</v>
      </c>
      <c r="C45">
        <v>3</v>
      </c>
      <c r="D45" s="10">
        <v>39694.751361499984</v>
      </c>
      <c r="E45" s="12">
        <v>1.0181607380073696</v>
      </c>
      <c r="F45" s="10">
        <v>1495.3030000000001</v>
      </c>
      <c r="G45" s="10">
        <v>1495.3030000000001</v>
      </c>
      <c r="H45" s="10">
        <v>282393</v>
      </c>
      <c r="I45" s="10">
        <v>5451</v>
      </c>
      <c r="J45" s="10">
        <v>2001</v>
      </c>
      <c r="K45" s="1">
        <v>0.36708860759493672</v>
      </c>
      <c r="M45" t="s">
        <v>17</v>
      </c>
    </row>
    <row r="46" spans="1:13" x14ac:dyDescent="0.25">
      <c r="A46">
        <v>3004</v>
      </c>
      <c r="B46">
        <v>2007</v>
      </c>
      <c r="C46">
        <v>3</v>
      </c>
      <c r="D46" s="10">
        <v>40599.346184500006</v>
      </c>
      <c r="E46" s="12">
        <v>1.0531931014872313</v>
      </c>
      <c r="F46" s="10">
        <v>1425.095</v>
      </c>
      <c r="G46" s="10">
        <v>1495.3030000000001</v>
      </c>
      <c r="H46" s="10">
        <v>287006</v>
      </c>
      <c r="I46" s="10">
        <v>5739</v>
      </c>
      <c r="J46" s="10">
        <v>2841</v>
      </c>
      <c r="K46" s="1">
        <v>0.49503397804495558</v>
      </c>
      <c r="M46" t="s">
        <v>17</v>
      </c>
    </row>
    <row r="47" spans="1:13" x14ac:dyDescent="0.25">
      <c r="A47">
        <v>3004</v>
      </c>
      <c r="B47">
        <v>2008</v>
      </c>
      <c r="C47">
        <v>3</v>
      </c>
      <c r="D47" s="10">
        <v>50450.13886050001</v>
      </c>
      <c r="E47" s="12">
        <v>1.078564603993923</v>
      </c>
      <c r="F47" s="10">
        <v>1355.421</v>
      </c>
      <c r="G47" s="10">
        <v>1495.3030000000001</v>
      </c>
      <c r="H47" s="10">
        <v>291639</v>
      </c>
      <c r="I47" s="10">
        <v>5353</v>
      </c>
      <c r="J47" s="10">
        <v>2623</v>
      </c>
      <c r="K47" s="1">
        <v>0.4900056043340183</v>
      </c>
      <c r="M47" t="s">
        <v>17</v>
      </c>
    </row>
    <row r="48" spans="1:13" x14ac:dyDescent="0.25">
      <c r="A48">
        <v>3004</v>
      </c>
      <c r="B48">
        <v>2009</v>
      </c>
      <c r="C48">
        <v>3</v>
      </c>
      <c r="D48" s="10">
        <v>50099.746523999995</v>
      </c>
      <c r="E48" s="12">
        <v>1.0915070880241431</v>
      </c>
      <c r="F48" s="10">
        <v>1363.575</v>
      </c>
      <c r="G48" s="10">
        <v>1495.3030000000001</v>
      </c>
      <c r="H48" s="10">
        <v>296007</v>
      </c>
      <c r="I48" s="10">
        <v>5387</v>
      </c>
      <c r="J48" s="10">
        <v>2677</v>
      </c>
      <c r="K48" s="1">
        <v>0.49693707072582144</v>
      </c>
      <c r="M48" t="s">
        <v>17</v>
      </c>
    </row>
    <row r="49" spans="1:13" x14ac:dyDescent="0.25">
      <c r="A49">
        <v>3004</v>
      </c>
      <c r="B49">
        <v>2010</v>
      </c>
      <c r="C49">
        <v>3</v>
      </c>
      <c r="D49" s="10">
        <v>52519.053272500001</v>
      </c>
      <c r="E49" s="12">
        <v>1.1243125351578573</v>
      </c>
      <c r="F49" s="10">
        <v>1518.1679999999999</v>
      </c>
      <c r="G49" s="10">
        <v>1518.1679999999999</v>
      </c>
      <c r="H49" s="10">
        <v>300664</v>
      </c>
      <c r="I49" s="10">
        <v>5414</v>
      </c>
      <c r="J49" s="10">
        <v>2721.0000000000005</v>
      </c>
      <c r="K49" s="1">
        <v>0.50258588843738461</v>
      </c>
      <c r="M49" t="s">
        <v>17</v>
      </c>
    </row>
    <row r="50" spans="1:13" x14ac:dyDescent="0.25">
      <c r="A50">
        <v>3004</v>
      </c>
      <c r="B50">
        <v>2011</v>
      </c>
      <c r="C50">
        <v>3</v>
      </c>
      <c r="D50" s="10">
        <v>53053.012890099992</v>
      </c>
      <c r="E50" s="12">
        <v>1.1430978626415853</v>
      </c>
      <c r="F50" s="10">
        <v>1501.701</v>
      </c>
      <c r="G50" s="10">
        <v>1518.1679999999999</v>
      </c>
      <c r="H50" s="10">
        <v>305266</v>
      </c>
      <c r="I50" s="10">
        <v>5606</v>
      </c>
      <c r="J50" s="10">
        <v>2690</v>
      </c>
      <c r="K50" s="1">
        <v>0.47984302533000356</v>
      </c>
      <c r="M50" t="s">
        <v>17</v>
      </c>
    </row>
    <row r="51" spans="1:13" x14ac:dyDescent="0.25">
      <c r="A51">
        <v>3004</v>
      </c>
      <c r="B51">
        <v>2012</v>
      </c>
      <c r="C51">
        <v>3</v>
      </c>
      <c r="D51" s="10">
        <v>69443.905366499996</v>
      </c>
      <c r="E51" s="12">
        <v>1.160126854517312</v>
      </c>
      <c r="F51" s="10">
        <v>1458.4970000000001</v>
      </c>
      <c r="G51" s="10">
        <v>1518.1679999999999</v>
      </c>
      <c r="H51" s="10">
        <v>309534</v>
      </c>
      <c r="I51" s="10">
        <v>5658</v>
      </c>
      <c r="J51" s="10">
        <v>2735</v>
      </c>
      <c r="K51" s="1">
        <v>0.48338635560268645</v>
      </c>
      <c r="M51" t="s">
        <v>17</v>
      </c>
    </row>
    <row r="52" spans="1:13" x14ac:dyDescent="0.25">
      <c r="A52">
        <v>3004</v>
      </c>
      <c r="B52">
        <v>2013</v>
      </c>
      <c r="C52">
        <v>3</v>
      </c>
      <c r="D52" s="10">
        <v>70831.893209000002</v>
      </c>
      <c r="E52" s="12">
        <v>1.178602141578931</v>
      </c>
      <c r="F52" s="10">
        <v>1430.3030000000001</v>
      </c>
      <c r="G52" s="10">
        <v>1518.1679999999999</v>
      </c>
      <c r="H52" s="10">
        <v>314722</v>
      </c>
      <c r="I52" s="10">
        <v>5484</v>
      </c>
      <c r="J52" s="10">
        <v>2781</v>
      </c>
      <c r="K52" s="1">
        <v>0.50711159737417943</v>
      </c>
      <c r="M52" t="s">
        <v>17</v>
      </c>
    </row>
    <row r="53" spans="1:13" x14ac:dyDescent="0.25">
      <c r="A53">
        <v>3004</v>
      </c>
      <c r="B53">
        <v>2014</v>
      </c>
      <c r="C53">
        <v>3</v>
      </c>
      <c r="D53" s="10">
        <v>75953.201000000001</v>
      </c>
      <c r="E53" s="12">
        <v>1.2030671041042156</v>
      </c>
      <c r="F53" s="10">
        <v>1307.6510000000001</v>
      </c>
      <c r="G53" s="10">
        <v>1518.1679999999999</v>
      </c>
      <c r="H53" s="10">
        <v>319536</v>
      </c>
      <c r="I53" s="10">
        <v>5506</v>
      </c>
      <c r="J53" s="10">
        <v>2802</v>
      </c>
      <c r="K53" s="1">
        <v>0.50889938249182709</v>
      </c>
      <c r="M53" t="s">
        <v>17</v>
      </c>
    </row>
    <row r="54" spans="1:13" x14ac:dyDescent="0.25">
      <c r="A54">
        <v>3004</v>
      </c>
      <c r="B54">
        <v>2015</v>
      </c>
      <c r="C54">
        <v>3</v>
      </c>
      <c r="D54" s="10">
        <v>76651.195999999996</v>
      </c>
      <c r="E54" s="12">
        <v>1.2312762402864634</v>
      </c>
      <c r="F54" s="10">
        <v>1374.915</v>
      </c>
      <c r="G54" s="10">
        <v>1518.1679999999999</v>
      </c>
      <c r="H54" s="10">
        <v>323919</v>
      </c>
      <c r="I54" s="10">
        <v>5572</v>
      </c>
      <c r="J54" s="10">
        <v>2849</v>
      </c>
      <c r="K54" s="1">
        <v>0.5113065326633166</v>
      </c>
      <c r="M54" t="s">
        <v>17</v>
      </c>
    </row>
    <row r="55" spans="1:13" x14ac:dyDescent="0.25">
      <c r="A55">
        <v>3004</v>
      </c>
      <c r="B55">
        <v>2016</v>
      </c>
      <c r="C55">
        <v>3</v>
      </c>
      <c r="D55" s="10">
        <v>77473.478329000005</v>
      </c>
      <c r="E55" s="12">
        <v>1.2455044937824149</v>
      </c>
      <c r="F55" s="10">
        <v>1391.443</v>
      </c>
      <c r="G55" s="10">
        <v>1518.1679999999999</v>
      </c>
      <c r="H55" s="10">
        <v>327880</v>
      </c>
      <c r="I55" s="10">
        <v>5608</v>
      </c>
      <c r="J55" s="10">
        <v>2887</v>
      </c>
      <c r="K55" s="1">
        <v>0.51480028530670474</v>
      </c>
      <c r="M55" t="s">
        <v>17</v>
      </c>
    </row>
    <row r="56" spans="1:13" x14ac:dyDescent="0.25">
      <c r="A56">
        <v>3004</v>
      </c>
      <c r="B56">
        <v>2017</v>
      </c>
      <c r="C56">
        <v>3</v>
      </c>
      <c r="D56" s="10">
        <v>76585.426719499985</v>
      </c>
      <c r="E56" s="12">
        <v>1.2674505553724562</v>
      </c>
      <c r="F56" s="10">
        <v>1360.318</v>
      </c>
      <c r="G56" s="10">
        <v>1518.1679999999999</v>
      </c>
      <c r="H56" s="10">
        <v>331777</v>
      </c>
      <c r="I56" s="10">
        <v>5712</v>
      </c>
      <c r="J56" s="10">
        <v>2980</v>
      </c>
      <c r="K56" s="1">
        <v>0.52170868347338939</v>
      </c>
      <c r="M56" t="s">
        <v>17</v>
      </c>
    </row>
    <row r="57" spans="1:13" x14ac:dyDescent="0.25">
      <c r="A57">
        <v>3004</v>
      </c>
      <c r="B57">
        <v>2018</v>
      </c>
      <c r="C57">
        <v>3</v>
      </c>
      <c r="D57" s="10">
        <v>81806.254579</v>
      </c>
      <c r="E57" s="12">
        <v>1.2994718602728874</v>
      </c>
      <c r="F57" s="10">
        <v>1441.3689999999999</v>
      </c>
      <c r="G57" s="10">
        <v>1518.1679999999999</v>
      </c>
      <c r="H57" s="10">
        <v>335320</v>
      </c>
      <c r="I57" s="10">
        <v>5767</v>
      </c>
      <c r="J57" s="10">
        <v>3022</v>
      </c>
      <c r="K57" s="1">
        <v>0.52401595283509628</v>
      </c>
      <c r="M57" t="s">
        <v>17</v>
      </c>
    </row>
    <row r="58" spans="1:13" x14ac:dyDescent="0.25">
      <c r="A58">
        <v>3004</v>
      </c>
      <c r="B58">
        <v>2019</v>
      </c>
      <c r="C58">
        <v>3</v>
      </c>
      <c r="D58" s="10">
        <v>78332.370787500011</v>
      </c>
      <c r="E58" s="12">
        <v>1.3352608354138498</v>
      </c>
      <c r="F58" s="10">
        <v>1348.2149999999999</v>
      </c>
      <c r="G58" s="10">
        <v>1518.1679999999999</v>
      </c>
      <c r="H58" s="10">
        <v>339771</v>
      </c>
      <c r="I58" s="10">
        <v>5836</v>
      </c>
      <c r="J58" s="10">
        <v>3094</v>
      </c>
      <c r="K58" s="1">
        <v>0.53015764222069905</v>
      </c>
      <c r="M58" t="s">
        <v>17</v>
      </c>
    </row>
    <row r="59" spans="1:13" x14ac:dyDescent="0.25">
      <c r="A59">
        <v>3005</v>
      </c>
      <c r="B59">
        <v>2005</v>
      </c>
      <c r="C59">
        <v>3</v>
      </c>
      <c r="D59" s="10">
        <v>36678.344129999998</v>
      </c>
      <c r="E59" s="12">
        <v>1</v>
      </c>
      <c r="F59" s="10">
        <v>1231.75389</v>
      </c>
      <c r="G59" s="10">
        <v>1231.75389</v>
      </c>
      <c r="H59" s="10">
        <v>230327</v>
      </c>
      <c r="I59" s="10">
        <v>3273</v>
      </c>
      <c r="J59" s="10">
        <v>1670</v>
      </c>
      <c r="K59" s="1">
        <v>0.51023525817293003</v>
      </c>
      <c r="M59" t="s">
        <v>14</v>
      </c>
    </row>
    <row r="60" spans="1:13" x14ac:dyDescent="0.25">
      <c r="A60">
        <v>3005</v>
      </c>
      <c r="B60">
        <v>2006</v>
      </c>
      <c r="C60">
        <v>3</v>
      </c>
      <c r="D60" s="10">
        <v>31742.901739999998</v>
      </c>
      <c r="E60" s="12">
        <v>1.0181607380073696</v>
      </c>
      <c r="F60" s="10">
        <v>1125.9469999999999</v>
      </c>
      <c r="G60" s="10">
        <v>1231.75389</v>
      </c>
      <c r="H60" s="10">
        <v>231499</v>
      </c>
      <c r="I60" s="10">
        <v>3265</v>
      </c>
      <c r="J60" s="10">
        <v>1740</v>
      </c>
      <c r="K60" s="1">
        <v>0.53292496171516079</v>
      </c>
      <c r="M60" t="s">
        <v>14</v>
      </c>
    </row>
    <row r="61" spans="1:13" x14ac:dyDescent="0.25">
      <c r="A61">
        <v>3005</v>
      </c>
      <c r="B61">
        <v>2007</v>
      </c>
      <c r="C61">
        <v>3</v>
      </c>
      <c r="D61" s="10">
        <v>35706.360049999996</v>
      </c>
      <c r="E61" s="12">
        <v>1.0531931014872313</v>
      </c>
      <c r="F61" s="10">
        <v>1161.8910000000001</v>
      </c>
      <c r="G61" s="10">
        <v>1231.75389</v>
      </c>
      <c r="H61" s="10">
        <v>232493</v>
      </c>
      <c r="I61" s="10">
        <v>3343</v>
      </c>
      <c r="J61" s="10">
        <v>1839</v>
      </c>
      <c r="K61" s="1">
        <v>0.55010469638049653</v>
      </c>
      <c r="M61" t="s">
        <v>14</v>
      </c>
    </row>
    <row r="62" spans="1:13" x14ac:dyDescent="0.25">
      <c r="A62">
        <v>3005</v>
      </c>
      <c r="B62">
        <v>2008</v>
      </c>
      <c r="C62">
        <v>3</v>
      </c>
      <c r="D62" s="10">
        <v>39403.84145</v>
      </c>
      <c r="E62" s="12">
        <v>1.078564603993923</v>
      </c>
      <c r="F62" s="10">
        <v>1112.056</v>
      </c>
      <c r="G62" s="10">
        <v>1231.75389</v>
      </c>
      <c r="H62" s="10">
        <v>233947</v>
      </c>
      <c r="I62" s="10">
        <v>3294</v>
      </c>
      <c r="J62" s="10">
        <v>1775</v>
      </c>
      <c r="K62" s="1">
        <v>0.53885853066180933</v>
      </c>
      <c r="M62" t="s">
        <v>14</v>
      </c>
    </row>
    <row r="63" spans="1:13" x14ac:dyDescent="0.25">
      <c r="A63">
        <v>3005</v>
      </c>
      <c r="B63">
        <v>2009</v>
      </c>
      <c r="C63">
        <v>3</v>
      </c>
      <c r="D63" s="10">
        <v>38749.504980000005</v>
      </c>
      <c r="E63" s="12">
        <v>1.0915070880241431</v>
      </c>
      <c r="F63" s="10">
        <v>1008.981</v>
      </c>
      <c r="G63" s="10">
        <v>1231.75389</v>
      </c>
      <c r="H63" s="10">
        <v>234666</v>
      </c>
      <c r="I63" s="10">
        <v>3363</v>
      </c>
      <c r="J63" s="10">
        <v>1842.9999999999998</v>
      </c>
      <c r="K63" s="1">
        <v>0.54802259887005644</v>
      </c>
      <c r="M63" t="s">
        <v>14</v>
      </c>
    </row>
    <row r="64" spans="1:13" x14ac:dyDescent="0.25">
      <c r="A64">
        <v>3005</v>
      </c>
      <c r="B64">
        <v>2010</v>
      </c>
      <c r="C64">
        <v>3</v>
      </c>
      <c r="D64" s="10">
        <v>38438.683899999996</v>
      </c>
      <c r="E64" s="12">
        <v>1.1243125351578573</v>
      </c>
      <c r="F64" s="10">
        <v>1091.173</v>
      </c>
      <c r="G64" s="10">
        <v>1231.75389</v>
      </c>
      <c r="H64" s="10">
        <v>234464</v>
      </c>
      <c r="I64" s="10">
        <v>3415</v>
      </c>
      <c r="J64" s="10">
        <v>1872.0000000000002</v>
      </c>
      <c r="K64" s="1">
        <v>0.54816983894582727</v>
      </c>
      <c r="M64" t="s">
        <v>14</v>
      </c>
    </row>
    <row r="65" spans="1:13" x14ac:dyDescent="0.25">
      <c r="A65">
        <v>3005</v>
      </c>
      <c r="B65">
        <v>2011</v>
      </c>
      <c r="C65">
        <v>3</v>
      </c>
      <c r="D65" s="10">
        <v>40825.300739999991</v>
      </c>
      <c r="E65" s="12">
        <v>1.1430978626415853</v>
      </c>
      <c r="F65" s="10">
        <v>1092.56</v>
      </c>
      <c r="G65" s="10">
        <v>1231.75389</v>
      </c>
      <c r="H65" s="10">
        <v>235327</v>
      </c>
      <c r="I65" s="10">
        <v>3414</v>
      </c>
      <c r="J65" s="10">
        <v>1891.0000000000002</v>
      </c>
      <c r="K65" s="1">
        <v>0.55389572349150562</v>
      </c>
      <c r="M65" t="s">
        <v>14</v>
      </c>
    </row>
    <row r="66" spans="1:13" x14ac:dyDescent="0.25">
      <c r="A66">
        <v>3005</v>
      </c>
      <c r="B66">
        <v>2012</v>
      </c>
      <c r="C66">
        <v>3</v>
      </c>
      <c r="D66" s="10">
        <v>46250.267033030861</v>
      </c>
      <c r="E66" s="12">
        <v>1.160126854517312</v>
      </c>
      <c r="F66" s="10">
        <v>1088.675</v>
      </c>
      <c r="G66" s="10">
        <v>1231.75389</v>
      </c>
      <c r="H66" s="10">
        <v>237185</v>
      </c>
      <c r="I66" s="10">
        <v>3428</v>
      </c>
      <c r="J66" s="10">
        <v>1904</v>
      </c>
      <c r="K66" s="1">
        <v>0.55542590431738625</v>
      </c>
      <c r="M66" t="s">
        <v>14</v>
      </c>
    </row>
    <row r="67" spans="1:13" x14ac:dyDescent="0.25">
      <c r="A67">
        <v>3005</v>
      </c>
      <c r="B67">
        <v>2013</v>
      </c>
      <c r="C67">
        <v>3</v>
      </c>
      <c r="D67" s="10">
        <v>53770.376680000001</v>
      </c>
      <c r="E67" s="12">
        <v>1.178602141578931</v>
      </c>
      <c r="F67" s="10">
        <v>1093.152</v>
      </c>
      <c r="G67" s="10">
        <v>1231.75389</v>
      </c>
      <c r="H67" s="10">
        <v>238777</v>
      </c>
      <c r="I67" s="10">
        <v>3401</v>
      </c>
      <c r="J67" s="10">
        <v>1898.9999999999998</v>
      </c>
      <c r="K67" s="1">
        <v>0.55836518670979118</v>
      </c>
      <c r="M67" t="s">
        <v>14</v>
      </c>
    </row>
    <row r="68" spans="1:13" x14ac:dyDescent="0.25">
      <c r="A68">
        <v>3005</v>
      </c>
      <c r="B68">
        <v>2014</v>
      </c>
      <c r="C68">
        <v>3</v>
      </c>
      <c r="D68" s="10">
        <v>56905.305999999997</v>
      </c>
      <c r="E68" s="12">
        <v>1.2030671041042156</v>
      </c>
      <c r="F68" s="10">
        <v>944.10799999999995</v>
      </c>
      <c r="G68" s="10">
        <v>1231.75389</v>
      </c>
      <c r="H68" s="10">
        <v>240076</v>
      </c>
      <c r="I68" s="10">
        <v>3473</v>
      </c>
      <c r="J68" s="10">
        <v>1966</v>
      </c>
      <c r="K68" s="1">
        <v>0.5660811978116902</v>
      </c>
      <c r="M68" t="s">
        <v>14</v>
      </c>
    </row>
    <row r="69" spans="1:13" x14ac:dyDescent="0.25">
      <c r="A69">
        <v>3005</v>
      </c>
      <c r="B69">
        <v>2015</v>
      </c>
      <c r="C69">
        <v>3</v>
      </c>
      <c r="D69" s="10">
        <v>61775.705999999998</v>
      </c>
      <c r="E69" s="12">
        <v>1.2312762402864634</v>
      </c>
      <c r="F69" s="10">
        <v>980.08699999999999</v>
      </c>
      <c r="G69" s="10">
        <v>1231.75389</v>
      </c>
      <c r="H69" s="10">
        <v>241986</v>
      </c>
      <c r="I69" s="10">
        <v>3512</v>
      </c>
      <c r="J69" s="10">
        <v>1985.9999999999998</v>
      </c>
      <c r="K69" s="1">
        <v>0.56548974943052388</v>
      </c>
      <c r="M69" t="s">
        <v>14</v>
      </c>
    </row>
    <row r="70" spans="1:13" x14ac:dyDescent="0.25">
      <c r="A70">
        <v>3005</v>
      </c>
      <c r="B70">
        <v>2016</v>
      </c>
      <c r="C70">
        <v>3</v>
      </c>
      <c r="D70" s="10">
        <v>60084.978629999998</v>
      </c>
      <c r="E70" s="12">
        <v>1.2455044937824149</v>
      </c>
      <c r="F70" s="10">
        <v>1033.4739999999999</v>
      </c>
      <c r="G70" s="10">
        <v>1231.75389</v>
      </c>
      <c r="H70" s="10">
        <v>244114</v>
      </c>
      <c r="I70" s="10">
        <v>3521</v>
      </c>
      <c r="J70" s="10">
        <v>2001.0000000000002</v>
      </c>
      <c r="K70" s="1">
        <v>0.56830445896052262</v>
      </c>
      <c r="M70" t="s">
        <v>14</v>
      </c>
    </row>
    <row r="71" spans="1:13" x14ac:dyDescent="0.25">
      <c r="A71">
        <v>3006</v>
      </c>
      <c r="B71">
        <v>2005</v>
      </c>
      <c r="C71">
        <v>3</v>
      </c>
      <c r="D71" s="10">
        <v>37243.069000000003</v>
      </c>
      <c r="E71" s="12">
        <v>1</v>
      </c>
      <c r="F71" s="10">
        <v>1570.2</v>
      </c>
      <c r="G71" s="10">
        <v>1570.2</v>
      </c>
      <c r="H71" s="10">
        <v>178140</v>
      </c>
      <c r="I71" s="10">
        <v>5027</v>
      </c>
      <c r="J71" s="10">
        <v>3312</v>
      </c>
      <c r="K71" s="1">
        <v>0.65884225184006362</v>
      </c>
      <c r="M71" t="s">
        <v>7</v>
      </c>
    </row>
    <row r="72" spans="1:13" x14ac:dyDescent="0.25">
      <c r="A72">
        <v>3006</v>
      </c>
      <c r="B72">
        <v>2006</v>
      </c>
      <c r="C72">
        <v>3</v>
      </c>
      <c r="D72" s="10">
        <v>37928.324999999997</v>
      </c>
      <c r="E72" s="12">
        <v>1.0181607380073696</v>
      </c>
      <c r="F72" s="10">
        <v>1610.3</v>
      </c>
      <c r="G72" s="10">
        <v>1610.3</v>
      </c>
      <c r="H72" s="10">
        <v>182596</v>
      </c>
      <c r="I72" s="10">
        <v>5092</v>
      </c>
      <c r="J72" s="10">
        <v>3335</v>
      </c>
      <c r="K72" s="1">
        <v>0.65494893951296151</v>
      </c>
      <c r="M72" t="s">
        <v>7</v>
      </c>
    </row>
    <row r="73" spans="1:13" x14ac:dyDescent="0.25">
      <c r="A73">
        <v>3006</v>
      </c>
      <c r="B73">
        <v>2007</v>
      </c>
      <c r="C73">
        <v>3</v>
      </c>
      <c r="D73" s="10">
        <v>42892.374000000003</v>
      </c>
      <c r="E73" s="12">
        <v>1.0531931014872313</v>
      </c>
      <c r="F73" s="10">
        <v>1556.9</v>
      </c>
      <c r="G73" s="10">
        <v>1610.3</v>
      </c>
      <c r="H73" s="10">
        <v>183715</v>
      </c>
      <c r="I73" s="10">
        <v>5180</v>
      </c>
      <c r="J73" s="10">
        <v>3381</v>
      </c>
      <c r="K73" s="1">
        <v>0.6527027027027027</v>
      </c>
      <c r="M73" t="s">
        <v>7</v>
      </c>
    </row>
    <row r="74" spans="1:13" x14ac:dyDescent="0.25">
      <c r="A74">
        <v>3006</v>
      </c>
      <c r="B74">
        <v>2008</v>
      </c>
      <c r="C74">
        <v>3</v>
      </c>
      <c r="D74" s="10">
        <v>42259.512999999999</v>
      </c>
      <c r="E74" s="12">
        <v>1.078564603993923</v>
      </c>
      <c r="F74" s="10">
        <v>1507.9</v>
      </c>
      <c r="G74" s="10">
        <v>1610.3</v>
      </c>
      <c r="H74" s="10">
        <v>186929</v>
      </c>
      <c r="I74" s="10">
        <v>5246</v>
      </c>
      <c r="J74" s="10">
        <v>3430</v>
      </c>
      <c r="K74" s="1">
        <v>0.65383149065955015</v>
      </c>
      <c r="M74" t="s">
        <v>7</v>
      </c>
    </row>
    <row r="75" spans="1:13" x14ac:dyDescent="0.25">
      <c r="A75">
        <v>3006</v>
      </c>
      <c r="B75">
        <v>2009</v>
      </c>
      <c r="C75">
        <v>3</v>
      </c>
      <c r="D75" s="10">
        <v>47489.950774598918</v>
      </c>
      <c r="E75" s="12">
        <v>1.0915070880241431</v>
      </c>
      <c r="F75" s="10">
        <v>1504</v>
      </c>
      <c r="G75" s="10">
        <v>1610.3</v>
      </c>
      <c r="H75" s="10">
        <v>189540</v>
      </c>
      <c r="I75" s="10">
        <v>5300</v>
      </c>
      <c r="J75" s="10">
        <v>3466</v>
      </c>
      <c r="K75" s="1">
        <v>0.65396226415094338</v>
      </c>
      <c r="M75" t="s">
        <v>7</v>
      </c>
    </row>
    <row r="76" spans="1:13" x14ac:dyDescent="0.25">
      <c r="A76">
        <v>3006</v>
      </c>
      <c r="B76">
        <v>2010</v>
      </c>
      <c r="C76">
        <v>3</v>
      </c>
      <c r="D76" s="10">
        <v>41013.152000000002</v>
      </c>
      <c r="E76" s="12">
        <v>1.1243125351578573</v>
      </c>
      <c r="F76" s="10">
        <v>1546.6</v>
      </c>
      <c r="G76" s="10">
        <v>1610.3</v>
      </c>
      <c r="H76" s="10">
        <v>192960</v>
      </c>
      <c r="I76" s="10">
        <v>5167</v>
      </c>
      <c r="J76" s="10">
        <v>3360</v>
      </c>
      <c r="K76" s="1">
        <v>0.65028062705631895</v>
      </c>
      <c r="M76" t="s">
        <v>7</v>
      </c>
    </row>
    <row r="77" spans="1:13" x14ac:dyDescent="0.25">
      <c r="A77">
        <v>3006</v>
      </c>
      <c r="B77">
        <v>2011</v>
      </c>
      <c r="C77">
        <v>3</v>
      </c>
      <c r="D77" s="10">
        <v>42768.101390000003</v>
      </c>
      <c r="E77" s="12">
        <v>1.1430978626415853</v>
      </c>
      <c r="F77" s="10">
        <v>1606.4939999999999</v>
      </c>
      <c r="G77" s="10">
        <v>1610.3</v>
      </c>
      <c r="H77" s="10">
        <v>195381</v>
      </c>
      <c r="I77" s="10">
        <v>5163</v>
      </c>
      <c r="J77" s="10">
        <v>3365.0000000000005</v>
      </c>
      <c r="K77" s="1">
        <v>0.65175285686616313</v>
      </c>
      <c r="M77" t="s">
        <v>7</v>
      </c>
    </row>
    <row r="78" spans="1:13" x14ac:dyDescent="0.25">
      <c r="A78">
        <v>3006</v>
      </c>
      <c r="B78">
        <v>2012</v>
      </c>
      <c r="C78">
        <v>3</v>
      </c>
      <c r="D78" s="10">
        <v>50243.86911</v>
      </c>
      <c r="E78" s="12">
        <v>1.160126854517312</v>
      </c>
      <c r="F78" s="10">
        <v>1552.6849999999999</v>
      </c>
      <c r="G78" s="10">
        <v>1610.3</v>
      </c>
      <c r="H78" s="10">
        <v>197746</v>
      </c>
      <c r="I78" s="10">
        <v>5168</v>
      </c>
      <c r="J78" s="10">
        <v>3370</v>
      </c>
      <c r="K78" s="1">
        <v>0.65208978328173373</v>
      </c>
      <c r="M78" t="s">
        <v>7</v>
      </c>
    </row>
    <row r="79" spans="1:13" x14ac:dyDescent="0.25">
      <c r="A79">
        <v>3006</v>
      </c>
      <c r="B79">
        <v>2013</v>
      </c>
      <c r="C79">
        <v>3</v>
      </c>
      <c r="D79" s="10">
        <v>52980.753739999993</v>
      </c>
      <c r="E79" s="12">
        <v>1.178602141578931</v>
      </c>
      <c r="F79" s="10">
        <v>1540.527</v>
      </c>
      <c r="G79" s="10">
        <v>1610.3</v>
      </c>
      <c r="H79" s="10">
        <v>199871</v>
      </c>
      <c r="I79" s="10">
        <v>5174</v>
      </c>
      <c r="J79" s="10">
        <v>3376</v>
      </c>
      <c r="K79" s="1">
        <v>0.65249323540780824</v>
      </c>
      <c r="M79" t="s">
        <v>7</v>
      </c>
    </row>
    <row r="80" spans="1:13" x14ac:dyDescent="0.25">
      <c r="A80">
        <v>3006</v>
      </c>
      <c r="B80">
        <v>2014</v>
      </c>
      <c r="C80">
        <v>3</v>
      </c>
      <c r="D80" s="10">
        <v>50285.453000000001</v>
      </c>
      <c r="E80" s="12">
        <v>1.2030671041042156</v>
      </c>
      <c r="F80" s="10">
        <v>1350.1949999999999</v>
      </c>
      <c r="G80" s="10">
        <v>1610.3</v>
      </c>
      <c r="H80" s="10">
        <v>201359</v>
      </c>
      <c r="I80" s="10">
        <v>5180</v>
      </c>
      <c r="J80" s="10">
        <v>3386.0000000000005</v>
      </c>
      <c r="K80" s="1">
        <v>0.65366795366795372</v>
      </c>
      <c r="M80" t="s">
        <v>7</v>
      </c>
    </row>
    <row r="81" spans="1:13" x14ac:dyDescent="0.25">
      <c r="A81">
        <v>3006</v>
      </c>
      <c r="B81">
        <v>2015</v>
      </c>
      <c r="C81">
        <v>3</v>
      </c>
      <c r="D81" s="10">
        <v>58060.012000000002</v>
      </c>
      <c r="E81" s="12">
        <v>1.2312762402864634</v>
      </c>
      <c r="F81" s="10">
        <v>1391.623</v>
      </c>
      <c r="G81" s="10">
        <v>1610.3</v>
      </c>
      <c r="H81" s="10">
        <v>203466</v>
      </c>
      <c r="I81" s="10">
        <v>5203</v>
      </c>
      <c r="J81" s="10">
        <v>3404</v>
      </c>
      <c r="K81" s="1">
        <v>0.65423793965020183</v>
      </c>
      <c r="M81" t="s">
        <v>7</v>
      </c>
    </row>
    <row r="82" spans="1:13" x14ac:dyDescent="0.25">
      <c r="A82">
        <v>3006</v>
      </c>
      <c r="B82">
        <v>2016</v>
      </c>
      <c r="C82">
        <v>3</v>
      </c>
      <c r="D82" s="10">
        <v>60562.293410000006</v>
      </c>
      <c r="E82" s="12">
        <v>1.2455044937824149</v>
      </c>
      <c r="F82" s="10">
        <v>1455.239</v>
      </c>
      <c r="G82" s="10">
        <v>1610.3</v>
      </c>
      <c r="H82" s="10">
        <v>204728</v>
      </c>
      <c r="I82" s="10">
        <v>5220</v>
      </c>
      <c r="J82" s="10">
        <v>3416</v>
      </c>
      <c r="K82" s="1">
        <v>0.65440613026819927</v>
      </c>
      <c r="M82" t="s">
        <v>7</v>
      </c>
    </row>
    <row r="83" spans="1:13" x14ac:dyDescent="0.25">
      <c r="A83">
        <v>3007</v>
      </c>
      <c r="B83">
        <v>2005</v>
      </c>
      <c r="C83">
        <v>3</v>
      </c>
      <c r="D83" s="10">
        <v>21011.03585</v>
      </c>
      <c r="E83" s="12">
        <v>1</v>
      </c>
      <c r="F83" s="10">
        <v>708.06299999999999</v>
      </c>
      <c r="G83" s="10">
        <v>708.06299999999999</v>
      </c>
      <c r="H83" s="10">
        <v>138046</v>
      </c>
      <c r="I83" s="10">
        <v>2536</v>
      </c>
      <c r="J83" s="10">
        <v>1280</v>
      </c>
      <c r="K83" s="1">
        <v>0.50473186119873814</v>
      </c>
      <c r="M83" t="s">
        <v>20</v>
      </c>
    </row>
    <row r="84" spans="1:13" x14ac:dyDescent="0.25">
      <c r="A84">
        <v>3007</v>
      </c>
      <c r="B84">
        <v>2006</v>
      </c>
      <c r="C84">
        <v>3</v>
      </c>
      <c r="D84" s="10">
        <v>23004.940010000002</v>
      </c>
      <c r="E84" s="12">
        <v>1.0181607380073696</v>
      </c>
      <c r="F84" s="10">
        <v>719.375</v>
      </c>
      <c r="G84" s="10">
        <v>719.375</v>
      </c>
      <c r="H84" s="10">
        <v>140007</v>
      </c>
      <c r="I84" s="10">
        <v>2568</v>
      </c>
      <c r="J84" s="10">
        <v>1309</v>
      </c>
      <c r="K84" s="1">
        <v>0.50973520249221183</v>
      </c>
      <c r="M84" t="s">
        <v>20</v>
      </c>
    </row>
    <row r="85" spans="1:13" x14ac:dyDescent="0.25">
      <c r="A85">
        <v>3007</v>
      </c>
      <c r="B85">
        <v>2007</v>
      </c>
      <c r="C85">
        <v>3</v>
      </c>
      <c r="D85" s="10">
        <v>24376.047779999997</v>
      </c>
      <c r="E85" s="12">
        <v>1.0531931014872313</v>
      </c>
      <c r="F85" s="10">
        <v>681.82500000000005</v>
      </c>
      <c r="G85" s="10">
        <v>719.375</v>
      </c>
      <c r="H85" s="10">
        <v>142105</v>
      </c>
      <c r="I85" s="10">
        <v>2609</v>
      </c>
      <c r="J85" s="10">
        <v>1335</v>
      </c>
      <c r="K85" s="1">
        <v>0.51169030279800687</v>
      </c>
      <c r="M85" t="s">
        <v>20</v>
      </c>
    </row>
    <row r="86" spans="1:13" x14ac:dyDescent="0.25">
      <c r="A86">
        <v>3007</v>
      </c>
      <c r="B86">
        <v>2008</v>
      </c>
      <c r="C86">
        <v>3</v>
      </c>
      <c r="D86" s="10">
        <v>26118.82013</v>
      </c>
      <c r="E86" s="12">
        <v>1.078564603993923</v>
      </c>
      <c r="F86" s="10">
        <v>659.56399999999996</v>
      </c>
      <c r="G86" s="10">
        <v>719.375</v>
      </c>
      <c r="H86" s="10">
        <v>143797</v>
      </c>
      <c r="I86" s="10">
        <v>2781</v>
      </c>
      <c r="J86" s="10">
        <v>1411.9999999999998</v>
      </c>
      <c r="K86" s="1">
        <v>0.50773103200287661</v>
      </c>
      <c r="M86" t="s">
        <v>20</v>
      </c>
    </row>
    <row r="87" spans="1:13" x14ac:dyDescent="0.25">
      <c r="A87">
        <v>3007</v>
      </c>
      <c r="B87">
        <v>2009</v>
      </c>
      <c r="C87">
        <v>3</v>
      </c>
      <c r="D87" s="10">
        <v>26547.183299999997</v>
      </c>
      <c r="E87" s="12">
        <v>1.0915070880241431</v>
      </c>
      <c r="F87" s="10">
        <v>662.41800000000001</v>
      </c>
      <c r="G87" s="10">
        <v>719.375</v>
      </c>
      <c r="H87" s="10">
        <v>145298</v>
      </c>
      <c r="I87" s="10">
        <v>2705</v>
      </c>
      <c r="J87" s="10">
        <v>1382</v>
      </c>
      <c r="K87" s="1">
        <v>0.51090573012939</v>
      </c>
      <c r="M87" t="s">
        <v>20</v>
      </c>
    </row>
    <row r="88" spans="1:13" x14ac:dyDescent="0.25">
      <c r="A88">
        <v>3007</v>
      </c>
      <c r="B88">
        <v>2010</v>
      </c>
      <c r="C88">
        <v>3</v>
      </c>
      <c r="D88" s="10">
        <v>28760.403079999996</v>
      </c>
      <c r="E88" s="12">
        <v>1.1243125351578573</v>
      </c>
      <c r="F88" s="10">
        <v>687.625</v>
      </c>
      <c r="G88" s="10">
        <v>719.375</v>
      </c>
      <c r="H88" s="10">
        <v>146974</v>
      </c>
      <c r="I88" s="10">
        <v>2774</v>
      </c>
      <c r="J88" s="10">
        <v>1410</v>
      </c>
      <c r="K88" s="1">
        <v>0.50829127613554437</v>
      </c>
      <c r="M88" t="s">
        <v>20</v>
      </c>
    </row>
    <row r="89" spans="1:13" x14ac:dyDescent="0.25">
      <c r="A89">
        <v>3007</v>
      </c>
      <c r="B89">
        <v>2011</v>
      </c>
      <c r="C89">
        <v>3</v>
      </c>
      <c r="D89" s="10">
        <v>30095.686240000003</v>
      </c>
      <c r="E89" s="12">
        <v>1.1430978626415853</v>
      </c>
      <c r="F89" s="10">
        <v>717.15499999999997</v>
      </c>
      <c r="G89" s="10">
        <v>719.375</v>
      </c>
      <c r="H89" s="10">
        <v>148331</v>
      </c>
      <c r="I89" s="10">
        <v>2820</v>
      </c>
      <c r="J89" s="10">
        <v>1457.0000000000002</v>
      </c>
      <c r="K89" s="1">
        <v>0.51666666666666672</v>
      </c>
      <c r="M89" t="s">
        <v>20</v>
      </c>
    </row>
    <row r="90" spans="1:13" x14ac:dyDescent="0.25">
      <c r="A90">
        <v>3007</v>
      </c>
      <c r="B90">
        <v>2012</v>
      </c>
      <c r="C90">
        <v>3</v>
      </c>
      <c r="D90" s="10">
        <v>29512.195462994259</v>
      </c>
      <c r="E90" s="12">
        <v>1.160126854517312</v>
      </c>
      <c r="F90" s="10">
        <v>693.26800000000003</v>
      </c>
      <c r="G90" s="10">
        <v>719.375</v>
      </c>
      <c r="H90" s="10">
        <v>149742</v>
      </c>
      <c r="I90" s="10">
        <v>2842</v>
      </c>
      <c r="J90" s="10">
        <v>1480.0000000000002</v>
      </c>
      <c r="K90" s="1">
        <v>0.52076002814919076</v>
      </c>
      <c r="M90" t="s">
        <v>20</v>
      </c>
    </row>
    <row r="91" spans="1:13" x14ac:dyDescent="0.25">
      <c r="A91">
        <v>3007</v>
      </c>
      <c r="B91">
        <v>2013</v>
      </c>
      <c r="C91">
        <v>3</v>
      </c>
      <c r="D91" s="10">
        <v>30754.942089999997</v>
      </c>
      <c r="E91" s="12">
        <v>1.178602141578931</v>
      </c>
      <c r="F91" s="10">
        <v>713.07299999999998</v>
      </c>
      <c r="G91" s="10">
        <v>719.375</v>
      </c>
      <c r="H91" s="10">
        <v>150917</v>
      </c>
      <c r="I91" s="10">
        <v>2881</v>
      </c>
      <c r="J91" s="10">
        <v>1507.0000000000002</v>
      </c>
      <c r="K91" s="1">
        <v>0.52308226310308925</v>
      </c>
      <c r="M91" t="s">
        <v>20</v>
      </c>
    </row>
    <row r="92" spans="1:13" x14ac:dyDescent="0.25">
      <c r="A92">
        <v>3007</v>
      </c>
      <c r="B92">
        <v>2014</v>
      </c>
      <c r="C92">
        <v>3</v>
      </c>
      <c r="D92" s="10">
        <v>31012.257000000001</v>
      </c>
      <c r="E92" s="12">
        <v>1.2030671041042156</v>
      </c>
      <c r="F92" s="10">
        <v>646.07500000000005</v>
      </c>
      <c r="G92" s="10">
        <v>719.375</v>
      </c>
      <c r="H92" s="10">
        <v>152544</v>
      </c>
      <c r="I92" s="10">
        <v>2916</v>
      </c>
      <c r="J92" s="10">
        <v>1537</v>
      </c>
      <c r="K92" s="1">
        <v>0.52709190672153639</v>
      </c>
      <c r="M92" t="s">
        <v>20</v>
      </c>
    </row>
    <row r="93" spans="1:13" x14ac:dyDescent="0.25">
      <c r="A93">
        <v>3007</v>
      </c>
      <c r="B93">
        <v>2015</v>
      </c>
      <c r="C93">
        <v>3</v>
      </c>
      <c r="D93" s="10">
        <v>33285.766000000003</v>
      </c>
      <c r="E93" s="12">
        <v>1.2312762402864634</v>
      </c>
      <c r="F93" s="10">
        <v>638.01700000000005</v>
      </c>
      <c r="G93" s="10">
        <v>719.375</v>
      </c>
      <c r="H93" s="10">
        <v>153947</v>
      </c>
      <c r="I93" s="10">
        <v>2866</v>
      </c>
      <c r="J93" s="10">
        <v>1498.9999999999998</v>
      </c>
      <c r="K93" s="1">
        <v>0.52302861130495459</v>
      </c>
      <c r="M93" t="s">
        <v>20</v>
      </c>
    </row>
    <row r="94" spans="1:13" x14ac:dyDescent="0.25">
      <c r="A94">
        <v>3007</v>
      </c>
      <c r="B94">
        <v>2016</v>
      </c>
      <c r="C94">
        <v>3</v>
      </c>
      <c r="D94" s="10">
        <v>34906.074070000002</v>
      </c>
      <c r="E94" s="12">
        <v>1.2455044937824149</v>
      </c>
      <c r="F94" s="10">
        <v>683.79</v>
      </c>
      <c r="G94" s="10">
        <v>719.375</v>
      </c>
      <c r="H94" s="10">
        <v>155496</v>
      </c>
      <c r="I94" s="10">
        <v>2864</v>
      </c>
      <c r="J94" s="10">
        <v>1492</v>
      </c>
      <c r="K94" s="1">
        <v>0.52094972067039103</v>
      </c>
      <c r="M94" t="s">
        <v>20</v>
      </c>
    </row>
    <row r="95" spans="1:13" x14ac:dyDescent="0.25">
      <c r="A95">
        <v>3007</v>
      </c>
      <c r="B95">
        <v>2017</v>
      </c>
      <c r="C95">
        <v>3</v>
      </c>
      <c r="D95" s="10">
        <v>35729.769309999996</v>
      </c>
      <c r="E95" s="12">
        <v>1.2674505553724562</v>
      </c>
      <c r="F95" s="10">
        <v>633.60400000000004</v>
      </c>
      <c r="G95" s="10">
        <v>719.375</v>
      </c>
      <c r="H95" s="10">
        <v>157188</v>
      </c>
      <c r="I95" s="10">
        <v>2884</v>
      </c>
      <c r="J95" s="10">
        <v>1518</v>
      </c>
      <c r="K95" s="1">
        <v>0.52635228848821081</v>
      </c>
      <c r="M95" t="s">
        <v>20</v>
      </c>
    </row>
    <row r="96" spans="1:13" x14ac:dyDescent="0.25">
      <c r="A96">
        <v>3007</v>
      </c>
      <c r="B96">
        <v>2018</v>
      </c>
      <c r="C96">
        <v>3</v>
      </c>
      <c r="D96" s="10">
        <v>37400.593800000002</v>
      </c>
      <c r="E96" s="12">
        <v>1.2994718602728874</v>
      </c>
      <c r="F96" s="10">
        <v>689.99300000000005</v>
      </c>
      <c r="G96" s="10">
        <v>719.375</v>
      </c>
      <c r="H96" s="10">
        <v>159039</v>
      </c>
      <c r="I96" s="10">
        <v>3034</v>
      </c>
      <c r="J96" s="10">
        <v>1651</v>
      </c>
      <c r="K96" s="1">
        <v>0.54416611733684905</v>
      </c>
      <c r="M96" t="s">
        <v>20</v>
      </c>
    </row>
    <row r="97" spans="1:13" x14ac:dyDescent="0.25">
      <c r="A97">
        <v>3007</v>
      </c>
      <c r="B97">
        <v>2019</v>
      </c>
      <c r="C97">
        <v>3</v>
      </c>
      <c r="D97" s="10">
        <v>37864.464180000003</v>
      </c>
      <c r="E97" s="12">
        <v>1.3352608354138498</v>
      </c>
      <c r="F97" s="10">
        <v>647.50599999999997</v>
      </c>
      <c r="G97" s="10">
        <v>719.375</v>
      </c>
      <c r="H97" s="10">
        <v>160598</v>
      </c>
      <c r="I97" s="10">
        <v>3060</v>
      </c>
      <c r="J97" s="10">
        <v>1667</v>
      </c>
      <c r="K97" s="1">
        <v>0.54477124183006531</v>
      </c>
      <c r="M97" t="s">
        <v>20</v>
      </c>
    </row>
    <row r="98" spans="1:13" x14ac:dyDescent="0.25">
      <c r="A98">
        <v>3008</v>
      </c>
      <c r="B98">
        <v>2005</v>
      </c>
      <c r="C98">
        <v>3</v>
      </c>
      <c r="D98" s="10">
        <v>13233.34274</v>
      </c>
      <c r="E98" s="12">
        <v>1</v>
      </c>
      <c r="F98" s="10">
        <v>731.2</v>
      </c>
      <c r="G98" s="10">
        <v>731.2</v>
      </c>
      <c r="H98" s="10">
        <v>116166</v>
      </c>
      <c r="I98" s="10">
        <v>2486</v>
      </c>
      <c r="J98" s="10">
        <v>1723</v>
      </c>
      <c r="K98" s="1">
        <v>0.69308125502815765</v>
      </c>
      <c r="M98" t="s">
        <v>15</v>
      </c>
    </row>
    <row r="99" spans="1:13" x14ac:dyDescent="0.25">
      <c r="A99">
        <v>3008</v>
      </c>
      <c r="B99">
        <v>2006</v>
      </c>
      <c r="C99">
        <v>3</v>
      </c>
      <c r="D99" s="10">
        <v>15027.44598</v>
      </c>
      <c r="E99" s="12">
        <v>1.0181607380073696</v>
      </c>
      <c r="F99" s="10">
        <v>784.9</v>
      </c>
      <c r="G99" s="10">
        <v>784.9</v>
      </c>
      <c r="H99" s="10">
        <v>120364</v>
      </c>
      <c r="I99" s="10">
        <v>2601</v>
      </c>
      <c r="J99" s="10">
        <v>1816</v>
      </c>
      <c r="K99" s="1">
        <v>0.6981930026912726</v>
      </c>
      <c r="M99" t="s">
        <v>15</v>
      </c>
    </row>
    <row r="100" spans="1:13" x14ac:dyDescent="0.25">
      <c r="A100">
        <v>3008</v>
      </c>
      <c r="B100">
        <v>2007</v>
      </c>
      <c r="C100">
        <v>3</v>
      </c>
      <c r="D100" s="10">
        <v>15166.237430000001</v>
      </c>
      <c r="E100" s="12">
        <v>1.0531931014872313</v>
      </c>
      <c r="F100" s="10">
        <v>772.1</v>
      </c>
      <c r="G100" s="10">
        <v>784.9</v>
      </c>
      <c r="H100" s="10">
        <v>126026</v>
      </c>
      <c r="I100" s="10">
        <v>2702</v>
      </c>
      <c r="J100" s="10">
        <v>1902</v>
      </c>
      <c r="K100" s="1">
        <v>0.70392301998519613</v>
      </c>
      <c r="M100" t="s">
        <v>15</v>
      </c>
    </row>
    <row r="101" spans="1:13" x14ac:dyDescent="0.25">
      <c r="A101">
        <v>3008</v>
      </c>
      <c r="B101">
        <v>2008</v>
      </c>
      <c r="C101">
        <v>3</v>
      </c>
      <c r="D101" s="10">
        <v>17647.425670000001</v>
      </c>
      <c r="E101" s="12">
        <v>1.078564603993923</v>
      </c>
      <c r="F101" s="10">
        <v>729</v>
      </c>
      <c r="G101" s="10">
        <v>784.9</v>
      </c>
      <c r="H101" s="10">
        <v>129585</v>
      </c>
      <c r="I101" s="10">
        <v>2744</v>
      </c>
      <c r="J101" s="10">
        <v>1938</v>
      </c>
      <c r="K101" s="1">
        <v>0.70626822157434399</v>
      </c>
      <c r="M101" t="s">
        <v>15</v>
      </c>
    </row>
    <row r="102" spans="1:13" x14ac:dyDescent="0.25">
      <c r="A102">
        <v>3008</v>
      </c>
      <c r="B102">
        <v>2009</v>
      </c>
      <c r="C102">
        <v>3</v>
      </c>
      <c r="D102" s="10">
        <v>16525.952000000001</v>
      </c>
      <c r="E102" s="12">
        <v>1.0915070880241431</v>
      </c>
      <c r="F102" s="10">
        <v>737.02599999999995</v>
      </c>
      <c r="G102" s="10">
        <v>784.9</v>
      </c>
      <c r="H102" s="10">
        <v>131027</v>
      </c>
      <c r="I102" s="10">
        <v>2778</v>
      </c>
      <c r="J102" s="10">
        <v>1959</v>
      </c>
      <c r="K102" s="1">
        <v>0.70518358531317493</v>
      </c>
      <c r="M102" t="s">
        <v>15</v>
      </c>
    </row>
    <row r="103" spans="1:13" x14ac:dyDescent="0.25">
      <c r="A103">
        <v>3008</v>
      </c>
      <c r="B103">
        <v>2010</v>
      </c>
      <c r="C103">
        <v>3</v>
      </c>
      <c r="D103" s="10">
        <v>18008.623330000002</v>
      </c>
      <c r="E103" s="12">
        <v>1.1243125351578573</v>
      </c>
      <c r="F103" s="10">
        <v>799.13</v>
      </c>
      <c r="G103" s="10">
        <v>799.13</v>
      </c>
      <c r="H103" s="10">
        <v>134228</v>
      </c>
      <c r="I103" s="10">
        <v>2823</v>
      </c>
      <c r="J103" s="10">
        <v>2017</v>
      </c>
      <c r="K103" s="1">
        <v>0.71448813319164006</v>
      </c>
      <c r="M103" t="s">
        <v>15</v>
      </c>
    </row>
    <row r="104" spans="1:13" x14ac:dyDescent="0.25">
      <c r="A104">
        <v>3008</v>
      </c>
      <c r="B104">
        <v>2011</v>
      </c>
      <c r="C104">
        <v>3</v>
      </c>
      <c r="D104" s="10">
        <v>18099.067301070951</v>
      </c>
      <c r="E104" s="12">
        <v>1.1430978626415853</v>
      </c>
      <c r="F104" s="10">
        <v>820</v>
      </c>
      <c r="G104" s="10">
        <v>820</v>
      </c>
      <c r="H104" s="10">
        <v>137856</v>
      </c>
      <c r="I104" s="10">
        <v>2896</v>
      </c>
      <c r="J104" s="10">
        <v>2094</v>
      </c>
      <c r="K104" s="1">
        <v>0.72306629834254144</v>
      </c>
      <c r="M104" t="s">
        <v>15</v>
      </c>
    </row>
    <row r="105" spans="1:13" x14ac:dyDescent="0.25">
      <c r="A105">
        <v>3008</v>
      </c>
      <c r="B105">
        <v>2012</v>
      </c>
      <c r="C105">
        <v>3</v>
      </c>
      <c r="D105" s="10">
        <v>19523.281629999998</v>
      </c>
      <c r="E105" s="12">
        <v>1.160126854517312</v>
      </c>
      <c r="F105" s="10">
        <v>817.322</v>
      </c>
      <c r="G105" s="10">
        <v>820</v>
      </c>
      <c r="H105" s="10">
        <v>141795</v>
      </c>
      <c r="I105" s="10">
        <v>2952</v>
      </c>
      <c r="J105" s="10">
        <v>2164</v>
      </c>
      <c r="K105" s="1">
        <v>0.73306233062330628</v>
      </c>
      <c r="M105" t="s">
        <v>15</v>
      </c>
    </row>
    <row r="106" spans="1:13" x14ac:dyDescent="0.25">
      <c r="A106">
        <v>3008</v>
      </c>
      <c r="B106">
        <v>2013</v>
      </c>
      <c r="C106">
        <v>3</v>
      </c>
      <c r="D106" s="10">
        <v>22922.932000000001</v>
      </c>
      <c r="E106" s="12">
        <v>1.178602141578931</v>
      </c>
      <c r="F106" s="10">
        <v>831.79600000000005</v>
      </c>
      <c r="G106" s="10">
        <v>831.79600000000005</v>
      </c>
      <c r="H106" s="10">
        <v>145983</v>
      </c>
      <c r="I106" s="10">
        <v>3103</v>
      </c>
      <c r="J106" s="10">
        <v>2325</v>
      </c>
      <c r="K106" s="1">
        <v>0.74927489526264901</v>
      </c>
      <c r="M106" t="s">
        <v>15</v>
      </c>
    </row>
    <row r="107" spans="1:13" x14ac:dyDescent="0.25">
      <c r="A107">
        <v>3008</v>
      </c>
      <c r="B107">
        <v>2014</v>
      </c>
      <c r="C107">
        <v>3</v>
      </c>
      <c r="D107" s="10">
        <v>25548.449000000001</v>
      </c>
      <c r="E107" s="12">
        <v>1.2030671041042156</v>
      </c>
      <c r="F107" s="10">
        <v>746.95500000000004</v>
      </c>
      <c r="G107" s="10">
        <v>831.79600000000005</v>
      </c>
      <c r="H107" s="10">
        <v>149618</v>
      </c>
      <c r="I107" s="10">
        <v>3242</v>
      </c>
      <c r="J107" s="10">
        <v>2458</v>
      </c>
      <c r="K107" s="1">
        <v>0.75817396668723014</v>
      </c>
      <c r="M107" t="s">
        <v>15</v>
      </c>
    </row>
    <row r="108" spans="1:13" x14ac:dyDescent="0.25">
      <c r="A108">
        <v>3008</v>
      </c>
      <c r="B108">
        <v>2015</v>
      </c>
      <c r="C108">
        <v>3</v>
      </c>
      <c r="D108" s="10">
        <v>26810.796999999999</v>
      </c>
      <c r="E108" s="12">
        <v>1.2312762402864634</v>
      </c>
      <c r="F108" s="10">
        <v>796.94799999999998</v>
      </c>
      <c r="G108" s="10">
        <v>831.79600000000005</v>
      </c>
      <c r="H108" s="10">
        <v>154106</v>
      </c>
      <c r="I108" s="10">
        <v>3266</v>
      </c>
      <c r="J108" s="10">
        <v>2466</v>
      </c>
      <c r="K108" s="1">
        <v>0.75505205143906917</v>
      </c>
      <c r="M108" t="s">
        <v>15</v>
      </c>
    </row>
    <row r="109" spans="1:13" x14ac:dyDescent="0.25">
      <c r="A109">
        <v>3008</v>
      </c>
      <c r="B109">
        <v>2016</v>
      </c>
      <c r="C109">
        <v>3</v>
      </c>
      <c r="D109" s="10">
        <v>30304.363839999998</v>
      </c>
      <c r="E109" s="12">
        <v>1.2455044937824149</v>
      </c>
      <c r="F109" s="10">
        <v>836.21799999999996</v>
      </c>
      <c r="G109" s="10">
        <v>836.21799999999996</v>
      </c>
      <c r="H109" s="10">
        <v>158631</v>
      </c>
      <c r="I109" s="10">
        <v>3367</v>
      </c>
      <c r="J109" s="10">
        <v>2553</v>
      </c>
      <c r="K109" s="1">
        <v>0.75824175824175821</v>
      </c>
      <c r="M109" t="s">
        <v>15</v>
      </c>
    </row>
    <row r="110" spans="1:13" x14ac:dyDescent="0.25">
      <c r="A110">
        <v>3009</v>
      </c>
      <c r="B110">
        <v>2005</v>
      </c>
      <c r="C110">
        <v>3</v>
      </c>
      <c r="D110" s="10">
        <v>25273.631799999999</v>
      </c>
      <c r="E110" s="12">
        <v>1</v>
      </c>
      <c r="F110" s="10">
        <v>659.42899999999997</v>
      </c>
      <c r="G110" s="10">
        <v>659.42899999999997</v>
      </c>
      <c r="H110" s="10">
        <v>142965</v>
      </c>
      <c r="I110" s="10">
        <v>2907</v>
      </c>
      <c r="J110" s="10">
        <v>1088</v>
      </c>
      <c r="K110" s="1">
        <v>0.3742690058479532</v>
      </c>
      <c r="M110" t="s">
        <v>40</v>
      </c>
    </row>
    <row r="111" spans="1:13" x14ac:dyDescent="0.25">
      <c r="A111">
        <v>3009</v>
      </c>
      <c r="B111">
        <v>2006</v>
      </c>
      <c r="C111">
        <v>3</v>
      </c>
      <c r="D111" s="10">
        <v>26895.538199999999</v>
      </c>
      <c r="E111" s="12">
        <v>1.0181607380073696</v>
      </c>
      <c r="F111" s="10">
        <v>699.07500000000005</v>
      </c>
      <c r="G111" s="10">
        <v>699.07500000000005</v>
      </c>
      <c r="H111" s="10">
        <v>144704</v>
      </c>
      <c r="I111" s="10">
        <v>2973</v>
      </c>
      <c r="J111" s="10">
        <v>1151</v>
      </c>
      <c r="K111" s="1">
        <v>0.38715102589976452</v>
      </c>
      <c r="M111" t="s">
        <v>40</v>
      </c>
    </row>
    <row r="112" spans="1:13" x14ac:dyDescent="0.25">
      <c r="A112">
        <v>3009</v>
      </c>
      <c r="B112">
        <v>2007</v>
      </c>
      <c r="C112">
        <v>3</v>
      </c>
      <c r="D112" s="10">
        <v>25157.178130000004</v>
      </c>
      <c r="E112" s="12">
        <v>1.0531931014872313</v>
      </c>
      <c r="F112" s="10">
        <v>665.96100000000001</v>
      </c>
      <c r="G112" s="10">
        <v>699.07500000000005</v>
      </c>
      <c r="H112" s="10">
        <v>147503</v>
      </c>
      <c r="I112" s="10">
        <v>3087</v>
      </c>
      <c r="J112" s="10">
        <v>1210</v>
      </c>
      <c r="K112" s="1">
        <v>0.39196631033365725</v>
      </c>
      <c r="M112" t="s">
        <v>40</v>
      </c>
    </row>
    <row r="113" spans="1:13" x14ac:dyDescent="0.25">
      <c r="A113">
        <v>3009</v>
      </c>
      <c r="B113">
        <v>2008</v>
      </c>
      <c r="C113">
        <v>3</v>
      </c>
      <c r="D113" s="10">
        <v>26615.016050000002</v>
      </c>
      <c r="E113" s="12">
        <v>1.078564603993923</v>
      </c>
      <c r="F113" s="10">
        <v>612.12800000000004</v>
      </c>
      <c r="G113" s="10">
        <v>699.07500000000005</v>
      </c>
      <c r="H113" s="10">
        <v>150086</v>
      </c>
      <c r="I113" s="10">
        <v>3165</v>
      </c>
      <c r="J113" s="10">
        <v>1284</v>
      </c>
      <c r="K113" s="1">
        <v>0.40568720379146922</v>
      </c>
      <c r="M113" t="s">
        <v>40</v>
      </c>
    </row>
    <row r="114" spans="1:13" x14ac:dyDescent="0.25">
      <c r="A114">
        <v>3009</v>
      </c>
      <c r="B114">
        <v>2009</v>
      </c>
      <c r="C114">
        <v>3</v>
      </c>
      <c r="D114" s="10">
        <v>27194.985240000002</v>
      </c>
      <c r="E114" s="12">
        <v>1.0915070880241431</v>
      </c>
      <c r="F114" s="10">
        <v>672.86500000000001</v>
      </c>
      <c r="G114" s="10">
        <v>699.07500000000005</v>
      </c>
      <c r="H114" s="10">
        <v>150224</v>
      </c>
      <c r="I114" s="10">
        <v>3235</v>
      </c>
      <c r="J114" s="10">
        <v>1460</v>
      </c>
      <c r="K114" s="1">
        <v>0.45131375579598143</v>
      </c>
      <c r="M114" t="s">
        <v>40</v>
      </c>
    </row>
    <row r="115" spans="1:13" x14ac:dyDescent="0.25">
      <c r="A115">
        <v>3009</v>
      </c>
      <c r="B115">
        <v>2010</v>
      </c>
      <c r="C115">
        <v>3</v>
      </c>
      <c r="D115" s="10">
        <v>28010.400119999998</v>
      </c>
      <c r="E115" s="12">
        <v>1.1243125351578573</v>
      </c>
      <c r="F115" s="10">
        <v>701.49400000000003</v>
      </c>
      <c r="G115" s="10">
        <v>701.49400000000003</v>
      </c>
      <c r="H115" s="10">
        <v>152238</v>
      </c>
      <c r="I115" s="10">
        <v>3352</v>
      </c>
      <c r="J115" s="10">
        <v>1579</v>
      </c>
      <c r="K115" s="1">
        <v>0.47106205250596661</v>
      </c>
      <c r="M115" t="s">
        <v>40</v>
      </c>
    </row>
    <row r="116" spans="1:13" x14ac:dyDescent="0.25">
      <c r="A116">
        <v>3009</v>
      </c>
      <c r="B116">
        <v>2011</v>
      </c>
      <c r="C116">
        <v>3</v>
      </c>
      <c r="D116" s="10">
        <v>28945.433539999998</v>
      </c>
      <c r="E116" s="12">
        <v>1.1430978626415853</v>
      </c>
      <c r="F116" s="10">
        <v>734.99200000000008</v>
      </c>
      <c r="G116" s="10">
        <v>734.99200000000008</v>
      </c>
      <c r="H116" s="10">
        <v>154046</v>
      </c>
      <c r="I116" s="10">
        <v>3469</v>
      </c>
      <c r="J116" s="10">
        <v>1635</v>
      </c>
      <c r="K116" s="1">
        <v>0.47131738253098876</v>
      </c>
      <c r="M116" t="s">
        <v>40</v>
      </c>
    </row>
    <row r="117" spans="1:13" x14ac:dyDescent="0.25">
      <c r="A117">
        <v>3009</v>
      </c>
      <c r="B117">
        <v>2012</v>
      </c>
      <c r="C117">
        <v>3</v>
      </c>
      <c r="D117" s="10">
        <v>33635.988956302463</v>
      </c>
      <c r="E117" s="12">
        <v>1.160126854517312</v>
      </c>
      <c r="F117" s="10">
        <v>734.51299999999992</v>
      </c>
      <c r="G117" s="10">
        <v>734.99200000000008</v>
      </c>
      <c r="H117" s="10">
        <v>156195</v>
      </c>
      <c r="I117" s="10">
        <v>3604</v>
      </c>
      <c r="J117" s="10">
        <v>1654</v>
      </c>
      <c r="K117" s="1">
        <v>0.45893451720310768</v>
      </c>
      <c r="M117" t="s">
        <v>40</v>
      </c>
    </row>
    <row r="118" spans="1:13" x14ac:dyDescent="0.25">
      <c r="A118">
        <v>3009</v>
      </c>
      <c r="B118">
        <v>2013</v>
      </c>
      <c r="C118">
        <v>3</v>
      </c>
      <c r="D118" s="10">
        <v>34859.171040000001</v>
      </c>
      <c r="E118" s="12">
        <v>1.178602141578931</v>
      </c>
      <c r="F118" s="10">
        <v>714.88599999999997</v>
      </c>
      <c r="G118" s="10">
        <v>734.99200000000008</v>
      </c>
      <c r="H118" s="10">
        <v>157492</v>
      </c>
      <c r="I118" s="10">
        <v>3656</v>
      </c>
      <c r="J118" s="10">
        <v>1682</v>
      </c>
      <c r="K118" s="1">
        <v>0.46006564551422319</v>
      </c>
      <c r="M118" t="s">
        <v>40</v>
      </c>
    </row>
    <row r="119" spans="1:13" x14ac:dyDescent="0.25">
      <c r="A119">
        <v>3009</v>
      </c>
      <c r="B119">
        <v>2014</v>
      </c>
      <c r="C119">
        <v>3</v>
      </c>
      <c r="D119" s="10">
        <v>35538.762000000002</v>
      </c>
      <c r="E119" s="12">
        <v>1.2030671041042156</v>
      </c>
      <c r="F119" s="10">
        <v>617.02300000000002</v>
      </c>
      <c r="G119" s="10">
        <v>734.99200000000008</v>
      </c>
      <c r="H119" s="10">
        <v>158982</v>
      </c>
      <c r="I119" s="10">
        <v>3631</v>
      </c>
      <c r="J119" s="10">
        <v>1682</v>
      </c>
      <c r="K119" s="1">
        <v>0.463233269071881</v>
      </c>
      <c r="M119" t="s">
        <v>40</v>
      </c>
    </row>
    <row r="120" spans="1:13" x14ac:dyDescent="0.25">
      <c r="A120">
        <v>3009</v>
      </c>
      <c r="B120">
        <v>2015</v>
      </c>
      <c r="C120">
        <v>3</v>
      </c>
      <c r="D120" s="10">
        <v>36626.498</v>
      </c>
      <c r="E120" s="12">
        <v>1.2312762402864634</v>
      </c>
      <c r="F120" s="10">
        <v>652.447</v>
      </c>
      <c r="G120" s="10">
        <v>734.99200000000008</v>
      </c>
      <c r="H120" s="10">
        <v>160279</v>
      </c>
      <c r="I120" s="10">
        <v>3648.5</v>
      </c>
      <c r="J120" s="10">
        <v>1696.5</v>
      </c>
      <c r="K120" s="1">
        <v>0.46498561052487325</v>
      </c>
      <c r="M120" t="s">
        <v>40</v>
      </c>
    </row>
    <row r="121" spans="1:13" x14ac:dyDescent="0.25">
      <c r="A121">
        <v>3009</v>
      </c>
      <c r="B121">
        <v>2016</v>
      </c>
      <c r="C121">
        <v>3</v>
      </c>
      <c r="D121" s="10">
        <v>38440.610430000001</v>
      </c>
      <c r="E121" s="12">
        <v>1.2455044937824149</v>
      </c>
      <c r="F121" s="10">
        <v>684.68799999999999</v>
      </c>
      <c r="G121" s="10">
        <v>734.99200000000008</v>
      </c>
      <c r="H121" s="10">
        <v>161711</v>
      </c>
      <c r="I121" s="10">
        <v>3666</v>
      </c>
      <c r="J121" s="10">
        <v>1711</v>
      </c>
      <c r="K121" s="1">
        <v>0.46672122204037098</v>
      </c>
      <c r="M121" t="s">
        <v>40</v>
      </c>
    </row>
    <row r="122" spans="1:13" x14ac:dyDescent="0.25">
      <c r="A122">
        <v>3009</v>
      </c>
      <c r="B122">
        <v>2017</v>
      </c>
      <c r="C122">
        <v>3</v>
      </c>
      <c r="D122" s="10">
        <v>38678.039620000003</v>
      </c>
      <c r="E122" s="12">
        <v>1.2674505553724562</v>
      </c>
      <c r="F122" s="10">
        <v>626.50599999999997</v>
      </c>
      <c r="G122" s="10">
        <v>734.99200000000008</v>
      </c>
      <c r="H122" s="10">
        <v>162955</v>
      </c>
      <c r="I122" s="10">
        <v>3738</v>
      </c>
      <c r="J122" s="10">
        <v>1767</v>
      </c>
      <c r="K122" s="1">
        <v>0.4727126805778491</v>
      </c>
      <c r="M122" t="s">
        <v>40</v>
      </c>
    </row>
    <row r="123" spans="1:13" x14ac:dyDescent="0.25">
      <c r="A123">
        <v>3009</v>
      </c>
      <c r="B123">
        <v>2018</v>
      </c>
      <c r="C123">
        <v>3</v>
      </c>
      <c r="D123" s="10">
        <v>38584.590750000003</v>
      </c>
      <c r="E123" s="12">
        <v>1.2994718602728874</v>
      </c>
      <c r="F123" s="10">
        <v>696.63900000000001</v>
      </c>
      <c r="G123" s="10">
        <v>734.99200000000008</v>
      </c>
      <c r="H123" s="10">
        <v>164732</v>
      </c>
      <c r="I123" s="10">
        <v>3785</v>
      </c>
      <c r="J123" s="10">
        <v>1836</v>
      </c>
      <c r="K123" s="1">
        <v>0.48507265521796566</v>
      </c>
      <c r="M123" t="s">
        <v>40</v>
      </c>
    </row>
    <row r="124" spans="1:13" x14ac:dyDescent="0.25">
      <c r="A124">
        <v>3009</v>
      </c>
      <c r="B124">
        <v>2019</v>
      </c>
      <c r="C124">
        <v>3</v>
      </c>
      <c r="D124" s="10">
        <v>40136.683709999998</v>
      </c>
      <c r="E124" s="12">
        <v>1.3352608354138498</v>
      </c>
      <c r="F124" s="10">
        <v>648.61800000000005</v>
      </c>
      <c r="G124" s="10">
        <v>734.99200000000008</v>
      </c>
      <c r="H124" s="10">
        <v>167653</v>
      </c>
      <c r="I124" s="10">
        <v>3823</v>
      </c>
      <c r="J124" s="10">
        <v>1856</v>
      </c>
      <c r="K124" s="1">
        <v>0.48548260528380854</v>
      </c>
      <c r="M124" t="s">
        <v>40</v>
      </c>
    </row>
    <row r="125" spans="1:13" x14ac:dyDescent="0.25">
      <c r="A125">
        <v>3010</v>
      </c>
      <c r="B125">
        <v>2005</v>
      </c>
      <c r="C125">
        <v>3</v>
      </c>
      <c r="D125" s="10">
        <v>8926.8230400000011</v>
      </c>
      <c r="E125" s="12">
        <v>1</v>
      </c>
      <c r="F125" s="10">
        <v>386.56799999999998</v>
      </c>
      <c r="G125" s="10">
        <v>386.56799999999998</v>
      </c>
      <c r="H125" s="10">
        <v>79487</v>
      </c>
      <c r="I125" s="10">
        <v>1706</v>
      </c>
      <c r="J125" s="10">
        <v>684</v>
      </c>
      <c r="K125" s="1">
        <v>0.40093786635404455</v>
      </c>
      <c r="M125" t="s">
        <v>19</v>
      </c>
    </row>
    <row r="126" spans="1:13" x14ac:dyDescent="0.25">
      <c r="A126">
        <v>3010</v>
      </c>
      <c r="B126">
        <v>2006</v>
      </c>
      <c r="C126">
        <v>3</v>
      </c>
      <c r="D126" s="10">
        <v>10110.65676</v>
      </c>
      <c r="E126" s="12">
        <v>1.0181607380073696</v>
      </c>
      <c r="F126" s="10">
        <v>379.97199999999998</v>
      </c>
      <c r="G126" s="10">
        <v>386.56799999999998</v>
      </c>
      <c r="H126" s="10">
        <v>80940</v>
      </c>
      <c r="I126" s="10">
        <v>1787</v>
      </c>
      <c r="J126" s="10">
        <v>751</v>
      </c>
      <c r="K126" s="1">
        <v>0.42025741466144378</v>
      </c>
      <c r="M126" t="s">
        <v>19</v>
      </c>
    </row>
    <row r="127" spans="1:13" x14ac:dyDescent="0.25">
      <c r="A127">
        <v>3010</v>
      </c>
      <c r="B127">
        <v>2007</v>
      </c>
      <c r="C127">
        <v>3</v>
      </c>
      <c r="D127" s="10">
        <v>10554.747509999999</v>
      </c>
      <c r="E127" s="12">
        <v>1.0531931014872313</v>
      </c>
      <c r="F127" s="10">
        <v>370.93400000000003</v>
      </c>
      <c r="G127" s="10">
        <v>386.56799999999998</v>
      </c>
      <c r="H127" s="10">
        <v>82599</v>
      </c>
      <c r="I127" s="10">
        <v>1840</v>
      </c>
      <c r="J127" s="10">
        <v>797</v>
      </c>
      <c r="K127" s="1">
        <v>0.4331521739130435</v>
      </c>
      <c r="M127" t="s">
        <v>19</v>
      </c>
    </row>
    <row r="128" spans="1:13" x14ac:dyDescent="0.25">
      <c r="A128">
        <v>3010</v>
      </c>
      <c r="B128">
        <v>2008</v>
      </c>
      <c r="C128">
        <v>3</v>
      </c>
      <c r="D128" s="10">
        <v>11184.20451</v>
      </c>
      <c r="E128" s="12">
        <v>1.078564603993923</v>
      </c>
      <c r="F128" s="10">
        <v>350.93</v>
      </c>
      <c r="G128" s="10">
        <v>386.56799999999998</v>
      </c>
      <c r="H128" s="10">
        <v>84195</v>
      </c>
      <c r="I128" s="10">
        <v>1872</v>
      </c>
      <c r="J128" s="10">
        <v>828</v>
      </c>
      <c r="K128" s="1">
        <v>0.44230769230769229</v>
      </c>
      <c r="M128" t="s">
        <v>19</v>
      </c>
    </row>
    <row r="129" spans="1:13" x14ac:dyDescent="0.25">
      <c r="A129">
        <v>3010</v>
      </c>
      <c r="B129">
        <v>2009</v>
      </c>
      <c r="C129">
        <v>3</v>
      </c>
      <c r="D129" s="10">
        <v>11204.17886</v>
      </c>
      <c r="E129" s="12">
        <v>1.0915070880241431</v>
      </c>
      <c r="F129" s="10">
        <v>339.97300000000001</v>
      </c>
      <c r="G129" s="10">
        <v>386.56799999999998</v>
      </c>
      <c r="H129" s="10">
        <v>85174</v>
      </c>
      <c r="I129" s="10">
        <v>1854</v>
      </c>
      <c r="J129" s="10">
        <v>819</v>
      </c>
      <c r="K129" s="1">
        <v>0.44174757281553401</v>
      </c>
      <c r="M129" t="s">
        <v>19</v>
      </c>
    </row>
    <row r="130" spans="1:13" x14ac:dyDescent="0.25">
      <c r="A130">
        <v>3010</v>
      </c>
      <c r="B130">
        <v>2010</v>
      </c>
      <c r="C130">
        <v>3</v>
      </c>
      <c r="D130" s="10">
        <v>11318.641240000003</v>
      </c>
      <c r="E130" s="12">
        <v>1.1243125351578573</v>
      </c>
      <c r="F130" s="10">
        <v>367.988</v>
      </c>
      <c r="G130" s="10">
        <v>386.56799999999998</v>
      </c>
      <c r="H130" s="10">
        <v>86611</v>
      </c>
      <c r="I130" s="10">
        <v>1866</v>
      </c>
      <c r="J130" s="10">
        <v>824</v>
      </c>
      <c r="K130" s="1">
        <v>0.44158628081457663</v>
      </c>
      <c r="M130" t="s">
        <v>19</v>
      </c>
    </row>
    <row r="131" spans="1:13" x14ac:dyDescent="0.25">
      <c r="A131">
        <v>3010</v>
      </c>
      <c r="B131">
        <v>2011</v>
      </c>
      <c r="C131">
        <v>3</v>
      </c>
      <c r="D131" s="10">
        <v>12675.77918</v>
      </c>
      <c r="E131" s="12">
        <v>1.1430978626415853</v>
      </c>
      <c r="F131" s="10">
        <v>377.02</v>
      </c>
      <c r="G131" s="10">
        <v>386.56799999999998</v>
      </c>
      <c r="H131" s="10">
        <v>87965</v>
      </c>
      <c r="I131" s="10">
        <v>1878</v>
      </c>
      <c r="J131" s="10">
        <v>832</v>
      </c>
      <c r="K131" s="1">
        <v>0.44302449414270501</v>
      </c>
      <c r="M131" t="s">
        <v>19</v>
      </c>
    </row>
    <row r="132" spans="1:13" x14ac:dyDescent="0.25">
      <c r="A132">
        <v>3010</v>
      </c>
      <c r="B132">
        <v>2012</v>
      </c>
      <c r="C132">
        <v>3</v>
      </c>
      <c r="D132" s="10">
        <v>13712.945107607373</v>
      </c>
      <c r="E132" s="12">
        <v>1.160126854517312</v>
      </c>
      <c r="F132" s="10">
        <v>378.97699999999998</v>
      </c>
      <c r="G132" s="10">
        <v>386.56799999999998</v>
      </c>
      <c r="H132" s="10">
        <v>89026</v>
      </c>
      <c r="I132" s="10">
        <v>1887</v>
      </c>
      <c r="J132" s="10">
        <v>854</v>
      </c>
      <c r="K132" s="1">
        <v>0.45257021727609964</v>
      </c>
      <c r="M132" t="s">
        <v>19</v>
      </c>
    </row>
    <row r="133" spans="1:13" x14ac:dyDescent="0.25">
      <c r="A133">
        <v>3010</v>
      </c>
      <c r="B133">
        <v>2013</v>
      </c>
      <c r="C133">
        <v>3</v>
      </c>
      <c r="D133" s="10">
        <v>15004.497589999999</v>
      </c>
      <c r="E133" s="12">
        <v>1.178602141578931</v>
      </c>
      <c r="F133" s="10">
        <v>379.77699999999999</v>
      </c>
      <c r="G133" s="10">
        <v>386.56799999999998</v>
      </c>
      <c r="H133" s="10">
        <v>90019</v>
      </c>
      <c r="I133" s="10">
        <v>1901</v>
      </c>
      <c r="J133" s="10">
        <v>872</v>
      </c>
      <c r="K133" s="1">
        <v>0.45870594423987376</v>
      </c>
      <c r="M133" t="s">
        <v>19</v>
      </c>
    </row>
    <row r="134" spans="1:13" x14ac:dyDescent="0.25">
      <c r="A134">
        <v>3010</v>
      </c>
      <c r="B134">
        <v>2014</v>
      </c>
      <c r="C134">
        <v>3</v>
      </c>
      <c r="D134" s="10">
        <v>14798.493</v>
      </c>
      <c r="E134" s="12">
        <v>1.2030671041042156</v>
      </c>
      <c r="F134" s="10">
        <v>322.99</v>
      </c>
      <c r="G134" s="10">
        <v>386.56799999999998</v>
      </c>
      <c r="H134" s="10">
        <v>91144</v>
      </c>
      <c r="I134" s="10">
        <v>1904</v>
      </c>
      <c r="J134" s="10">
        <v>875</v>
      </c>
      <c r="K134" s="1">
        <v>0.45955882352941174</v>
      </c>
      <c r="M134" t="s">
        <v>19</v>
      </c>
    </row>
    <row r="135" spans="1:13" x14ac:dyDescent="0.25">
      <c r="A135">
        <v>3010</v>
      </c>
      <c r="B135">
        <v>2015</v>
      </c>
      <c r="C135">
        <v>3</v>
      </c>
      <c r="D135" s="10">
        <v>14237.678</v>
      </c>
      <c r="E135" s="12">
        <v>1.2312762402864634</v>
      </c>
      <c r="F135" s="10">
        <v>328.00700000000001</v>
      </c>
      <c r="G135" s="10">
        <v>386.56799999999998</v>
      </c>
      <c r="H135" s="10">
        <v>92405</v>
      </c>
      <c r="I135" s="10">
        <v>1918</v>
      </c>
      <c r="J135" s="10">
        <v>906</v>
      </c>
      <c r="K135" s="1">
        <v>0.47236704900938475</v>
      </c>
      <c r="M135" t="s">
        <v>19</v>
      </c>
    </row>
    <row r="136" spans="1:13" x14ac:dyDescent="0.25">
      <c r="A136">
        <v>3010</v>
      </c>
      <c r="B136">
        <v>2016</v>
      </c>
      <c r="C136">
        <v>3</v>
      </c>
      <c r="D136" s="10">
        <v>15268.93172</v>
      </c>
      <c r="E136" s="12">
        <v>1.2455044937824149</v>
      </c>
      <c r="F136" s="10">
        <v>360.767</v>
      </c>
      <c r="G136" s="10">
        <v>386.56799999999998</v>
      </c>
      <c r="H136" s="10">
        <v>94059</v>
      </c>
      <c r="I136" s="10">
        <v>1948</v>
      </c>
      <c r="J136" s="10">
        <v>931</v>
      </c>
      <c r="K136" s="1">
        <v>0.47792607802874743</v>
      </c>
      <c r="M136" t="s">
        <v>19</v>
      </c>
    </row>
    <row r="137" spans="1:13" x14ac:dyDescent="0.25">
      <c r="A137">
        <v>3010</v>
      </c>
      <c r="B137">
        <v>2017</v>
      </c>
      <c r="C137">
        <v>3</v>
      </c>
      <c r="D137" s="10">
        <v>16163.456330000001</v>
      </c>
      <c r="E137" s="12">
        <v>1.2674505553724562</v>
      </c>
      <c r="F137" s="10">
        <v>325.69099999999997</v>
      </c>
      <c r="G137" s="10">
        <v>386.56799999999998</v>
      </c>
      <c r="H137" s="10">
        <v>95758</v>
      </c>
      <c r="I137" s="10">
        <v>1968</v>
      </c>
      <c r="J137" s="10">
        <v>950</v>
      </c>
      <c r="K137" s="1">
        <v>0.48272357723577236</v>
      </c>
      <c r="M137" t="s">
        <v>19</v>
      </c>
    </row>
    <row r="138" spans="1:13" x14ac:dyDescent="0.25">
      <c r="A138">
        <v>3010</v>
      </c>
      <c r="B138">
        <v>2018</v>
      </c>
      <c r="C138">
        <v>3</v>
      </c>
      <c r="D138" s="10">
        <v>17517.34132</v>
      </c>
      <c r="E138" s="12">
        <v>1.2994718602728874</v>
      </c>
      <c r="F138" s="10">
        <v>370.68799999999999</v>
      </c>
      <c r="G138" s="10">
        <v>386.56799999999998</v>
      </c>
      <c r="H138" s="10">
        <v>96828</v>
      </c>
      <c r="I138" s="10">
        <v>1974</v>
      </c>
      <c r="J138" s="10">
        <v>961</v>
      </c>
      <c r="K138" s="1">
        <v>0.4868287740628166</v>
      </c>
      <c r="M138" t="s">
        <v>19</v>
      </c>
    </row>
    <row r="139" spans="1:13" x14ac:dyDescent="0.25">
      <c r="A139">
        <v>3010</v>
      </c>
      <c r="B139">
        <v>2019</v>
      </c>
      <c r="C139">
        <v>3</v>
      </c>
      <c r="D139" s="10">
        <v>17521.849060000004</v>
      </c>
      <c r="E139" s="12">
        <v>1.3352608354138498</v>
      </c>
      <c r="F139" s="10">
        <v>342.58800000000002</v>
      </c>
      <c r="G139" s="10">
        <v>386.56799999999998</v>
      </c>
      <c r="H139" s="10">
        <v>97696</v>
      </c>
      <c r="I139" s="10">
        <v>1980</v>
      </c>
      <c r="J139" s="10">
        <v>970</v>
      </c>
      <c r="K139" s="1">
        <v>0.48989898989898989</v>
      </c>
      <c r="M139" t="s">
        <v>19</v>
      </c>
    </row>
    <row r="140" spans="1:13" x14ac:dyDescent="0.25">
      <c r="A140">
        <v>3011</v>
      </c>
      <c r="B140">
        <v>2005</v>
      </c>
      <c r="C140">
        <v>3</v>
      </c>
      <c r="D140" s="10">
        <v>20930.758999999998</v>
      </c>
      <c r="E140" s="12">
        <v>1</v>
      </c>
      <c r="F140" s="10">
        <v>640.29999999999995</v>
      </c>
      <c r="G140" s="10">
        <v>640.29999999999995</v>
      </c>
      <c r="H140" s="10">
        <v>84254</v>
      </c>
      <c r="I140" s="10">
        <v>1184</v>
      </c>
      <c r="J140" s="10">
        <v>371</v>
      </c>
      <c r="K140" s="1">
        <v>0.31334459459459457</v>
      </c>
      <c r="M140" t="s">
        <v>8</v>
      </c>
    </row>
    <row r="141" spans="1:13" x14ac:dyDescent="0.25">
      <c r="A141">
        <v>3011</v>
      </c>
      <c r="B141">
        <v>2006</v>
      </c>
      <c r="C141">
        <v>3</v>
      </c>
      <c r="D141" s="10">
        <v>21191.645</v>
      </c>
      <c r="E141" s="12">
        <v>1.0181607380073696</v>
      </c>
      <c r="F141" s="10">
        <v>656.7</v>
      </c>
      <c r="G141" s="10">
        <v>656.7</v>
      </c>
      <c r="H141" s="10">
        <v>84701</v>
      </c>
      <c r="I141" s="10">
        <v>1158</v>
      </c>
      <c r="J141" s="10">
        <v>446</v>
      </c>
      <c r="K141" s="1">
        <v>0.38514680483592401</v>
      </c>
      <c r="M141" t="s">
        <v>8</v>
      </c>
    </row>
    <row r="142" spans="1:13" x14ac:dyDescent="0.25">
      <c r="A142">
        <v>3011</v>
      </c>
      <c r="B142">
        <v>2007</v>
      </c>
      <c r="C142">
        <v>3</v>
      </c>
      <c r="D142" s="10">
        <v>28361.38</v>
      </c>
      <c r="E142" s="12">
        <v>1.0531931014872313</v>
      </c>
      <c r="F142" s="10">
        <v>577.9</v>
      </c>
      <c r="G142" s="10">
        <v>656.7</v>
      </c>
      <c r="H142" s="10">
        <v>84757</v>
      </c>
      <c r="I142" s="10">
        <v>1133</v>
      </c>
      <c r="J142" s="10">
        <v>410</v>
      </c>
      <c r="K142" s="1">
        <v>0.36187113857016767</v>
      </c>
      <c r="M142" t="s">
        <v>8</v>
      </c>
    </row>
    <row r="143" spans="1:13" x14ac:dyDescent="0.25">
      <c r="A143">
        <v>3011</v>
      </c>
      <c r="B143">
        <v>2008</v>
      </c>
      <c r="C143">
        <v>3</v>
      </c>
      <c r="D143" s="10">
        <v>20523.552</v>
      </c>
      <c r="E143" s="12">
        <v>1.078564603993923</v>
      </c>
      <c r="F143" s="10">
        <v>532.6</v>
      </c>
      <c r="G143" s="10">
        <v>656.7</v>
      </c>
      <c r="H143" s="10">
        <v>84644</v>
      </c>
      <c r="I143" s="10">
        <v>1133</v>
      </c>
      <c r="J143" s="10">
        <v>410</v>
      </c>
      <c r="K143" s="1">
        <v>0.36187113857016767</v>
      </c>
      <c r="M143" t="s">
        <v>8</v>
      </c>
    </row>
    <row r="144" spans="1:13" x14ac:dyDescent="0.25">
      <c r="A144">
        <v>3011</v>
      </c>
      <c r="B144">
        <v>2009</v>
      </c>
      <c r="C144">
        <v>3</v>
      </c>
      <c r="D144" s="10">
        <v>19235.053399999997</v>
      </c>
      <c r="E144" s="12">
        <v>1.0915070880241431</v>
      </c>
      <c r="F144" s="10">
        <v>494.9</v>
      </c>
      <c r="G144" s="10">
        <v>656.7</v>
      </c>
      <c r="H144" s="10">
        <v>84697</v>
      </c>
      <c r="I144" s="10">
        <v>1127</v>
      </c>
      <c r="J144" s="10">
        <v>414</v>
      </c>
      <c r="K144" s="1">
        <v>0.36734693877551022</v>
      </c>
      <c r="M144" t="s">
        <v>8</v>
      </c>
    </row>
    <row r="145" spans="1:13" x14ac:dyDescent="0.25">
      <c r="A145">
        <v>3011</v>
      </c>
      <c r="B145">
        <v>2010</v>
      </c>
      <c r="C145">
        <v>3</v>
      </c>
      <c r="D145" s="10">
        <v>21711.555</v>
      </c>
      <c r="E145" s="12">
        <v>1.1243125351578573</v>
      </c>
      <c r="F145" s="10">
        <v>517.6</v>
      </c>
      <c r="G145" s="10">
        <v>656.7</v>
      </c>
      <c r="H145" s="10">
        <v>84866</v>
      </c>
      <c r="I145" s="10">
        <v>1179</v>
      </c>
      <c r="J145" s="10">
        <v>466</v>
      </c>
      <c r="K145" s="1">
        <v>0.39525021204410515</v>
      </c>
      <c r="M145" t="s">
        <v>8</v>
      </c>
    </row>
    <row r="146" spans="1:13" x14ac:dyDescent="0.25">
      <c r="A146">
        <v>3011</v>
      </c>
      <c r="B146">
        <v>2011</v>
      </c>
      <c r="C146">
        <v>3</v>
      </c>
      <c r="D146" s="10">
        <v>22272.713230000001</v>
      </c>
      <c r="E146" s="12">
        <v>1.1430978626415853</v>
      </c>
      <c r="F146" s="10">
        <v>550.9</v>
      </c>
      <c r="G146" s="10">
        <v>656.7</v>
      </c>
      <c r="H146" s="10">
        <v>85083</v>
      </c>
      <c r="I146" s="10">
        <v>1176</v>
      </c>
      <c r="J146" s="10">
        <v>467.00000000000006</v>
      </c>
      <c r="K146" s="1">
        <v>0.39710884353741499</v>
      </c>
      <c r="M146" t="s">
        <v>8</v>
      </c>
    </row>
    <row r="147" spans="1:13" x14ac:dyDescent="0.25">
      <c r="A147">
        <v>3011</v>
      </c>
      <c r="B147">
        <v>2012</v>
      </c>
      <c r="C147">
        <v>3</v>
      </c>
      <c r="D147" s="10">
        <v>25470.629300000001</v>
      </c>
      <c r="E147" s="12">
        <v>1.160126854517312</v>
      </c>
      <c r="F147" s="10">
        <v>516.29999999999995</v>
      </c>
      <c r="G147" s="10">
        <v>656.7</v>
      </c>
      <c r="H147" s="10">
        <v>85620</v>
      </c>
      <c r="I147" s="10">
        <v>1159</v>
      </c>
      <c r="J147" s="10">
        <v>468</v>
      </c>
      <c r="K147" s="1">
        <v>0.40379637618636754</v>
      </c>
      <c r="M147" t="s">
        <v>8</v>
      </c>
    </row>
    <row r="148" spans="1:13" x14ac:dyDescent="0.25">
      <c r="A148">
        <v>3011</v>
      </c>
      <c r="B148">
        <v>2013</v>
      </c>
      <c r="C148">
        <v>3</v>
      </c>
      <c r="D148" s="10">
        <v>21511.933100000002</v>
      </c>
      <c r="E148" s="12">
        <v>1.178602141578931</v>
      </c>
      <c r="F148" s="10">
        <v>491.1</v>
      </c>
      <c r="G148" s="10">
        <v>656.7</v>
      </c>
      <c r="H148" s="10">
        <v>86018</v>
      </c>
      <c r="I148" s="10">
        <v>1157</v>
      </c>
      <c r="J148" s="10">
        <v>469</v>
      </c>
      <c r="K148" s="1">
        <v>0.40535868625756266</v>
      </c>
      <c r="M148" t="s">
        <v>8</v>
      </c>
    </row>
    <row r="149" spans="1:13" x14ac:dyDescent="0.25">
      <c r="A149">
        <v>3011</v>
      </c>
      <c r="B149">
        <v>2014</v>
      </c>
      <c r="C149">
        <v>3</v>
      </c>
      <c r="D149" s="10">
        <v>22773.168000000001</v>
      </c>
      <c r="E149" s="12">
        <v>1.2030671041042156</v>
      </c>
      <c r="F149" s="10">
        <v>451.5</v>
      </c>
      <c r="G149" s="10">
        <v>656.7</v>
      </c>
      <c r="H149" s="10">
        <v>86662</v>
      </c>
      <c r="I149" s="10">
        <v>1157</v>
      </c>
      <c r="J149" s="10">
        <v>469</v>
      </c>
      <c r="K149" s="1">
        <v>0.40535868625756266</v>
      </c>
      <c r="M149" t="s">
        <v>8</v>
      </c>
    </row>
    <row r="150" spans="1:13" x14ac:dyDescent="0.25">
      <c r="A150">
        <v>3011</v>
      </c>
      <c r="B150">
        <v>2015</v>
      </c>
      <c r="C150">
        <v>3</v>
      </c>
      <c r="D150" s="10">
        <v>23151.257000000001</v>
      </c>
      <c r="E150" s="12">
        <v>1.2312762402864634</v>
      </c>
      <c r="F150" s="10">
        <v>463.4</v>
      </c>
      <c r="G150" s="10">
        <v>656.7</v>
      </c>
      <c r="H150" s="10">
        <v>87212</v>
      </c>
      <c r="I150" s="10">
        <v>1114</v>
      </c>
      <c r="J150" s="10">
        <v>444</v>
      </c>
      <c r="K150" s="1">
        <v>0.3985637342908438</v>
      </c>
      <c r="M150" t="s">
        <v>8</v>
      </c>
    </row>
    <row r="151" spans="1:13" x14ac:dyDescent="0.25">
      <c r="A151">
        <v>3011</v>
      </c>
      <c r="B151">
        <v>2016</v>
      </c>
      <c r="C151">
        <v>3</v>
      </c>
      <c r="D151" s="10">
        <v>24226.655849999999</v>
      </c>
      <c r="E151" s="12">
        <v>1.2455044937824149</v>
      </c>
      <c r="F151" s="10">
        <v>486.4</v>
      </c>
      <c r="G151" s="10">
        <v>656.7</v>
      </c>
      <c r="H151" s="10">
        <v>87901</v>
      </c>
      <c r="I151" s="10">
        <v>1116</v>
      </c>
      <c r="J151" s="10">
        <v>448</v>
      </c>
      <c r="K151" s="1">
        <v>0.40143369175627241</v>
      </c>
      <c r="M151" t="s">
        <v>8</v>
      </c>
    </row>
    <row r="152" spans="1:13" x14ac:dyDescent="0.25">
      <c r="A152">
        <v>3011</v>
      </c>
      <c r="B152">
        <v>2017</v>
      </c>
      <c r="C152">
        <v>3</v>
      </c>
      <c r="D152" s="10">
        <v>26481.205320000001</v>
      </c>
      <c r="E152" s="12">
        <v>1.2674505553724562</v>
      </c>
      <c r="F152" s="10">
        <v>464.2</v>
      </c>
      <c r="G152" s="10">
        <v>656.7</v>
      </c>
      <c r="H152" s="10">
        <v>88422</v>
      </c>
      <c r="I152" s="10">
        <v>1118.0035906642729</v>
      </c>
      <c r="J152" s="10">
        <v>452.03603603603602</v>
      </c>
      <c r="K152" s="1">
        <v>0.4043243150654412</v>
      </c>
      <c r="M152" t="s">
        <v>8</v>
      </c>
    </row>
    <row r="153" spans="1:13" x14ac:dyDescent="0.25">
      <c r="A153">
        <v>3011</v>
      </c>
      <c r="B153">
        <v>2018</v>
      </c>
      <c r="C153">
        <v>3</v>
      </c>
      <c r="D153" s="10">
        <v>25555.586070000005</v>
      </c>
      <c r="E153" s="12">
        <v>1.2994718602728874</v>
      </c>
      <c r="F153" s="10">
        <v>488.9</v>
      </c>
      <c r="G153" s="10">
        <v>656.7</v>
      </c>
      <c r="H153" s="10">
        <v>88978</v>
      </c>
      <c r="I153" s="10">
        <v>1118.0035906642729</v>
      </c>
      <c r="J153" s="10">
        <v>452.03603603603602</v>
      </c>
      <c r="K153" s="1">
        <v>0.4043243150654412</v>
      </c>
      <c r="M153" t="s">
        <v>8</v>
      </c>
    </row>
    <row r="154" spans="1:13" x14ac:dyDescent="0.25">
      <c r="A154">
        <v>3011</v>
      </c>
      <c r="B154">
        <v>2019</v>
      </c>
      <c r="C154">
        <v>3</v>
      </c>
      <c r="D154" s="10">
        <v>24432.744719999999</v>
      </c>
      <c r="E154" s="12">
        <v>1.3352608354138498</v>
      </c>
      <c r="F154" s="10">
        <v>454.3</v>
      </c>
      <c r="G154" s="10">
        <v>656.7</v>
      </c>
      <c r="H154" s="10">
        <v>89561</v>
      </c>
      <c r="I154" s="10">
        <v>1138.4033001512489</v>
      </c>
      <c r="J154" s="10">
        <v>464.49568421784517</v>
      </c>
      <c r="K154" s="1">
        <v>0.40802383843768902</v>
      </c>
      <c r="M154" t="s">
        <v>8</v>
      </c>
    </row>
    <row r="155" spans="1:13" x14ac:dyDescent="0.25">
      <c r="A155">
        <v>3012</v>
      </c>
      <c r="B155">
        <v>2005</v>
      </c>
      <c r="C155">
        <v>3</v>
      </c>
      <c r="D155" s="10">
        <v>10467.05126</v>
      </c>
      <c r="E155" s="12">
        <v>1</v>
      </c>
      <c r="F155" s="10">
        <v>364.96300000000002</v>
      </c>
      <c r="G155" s="10">
        <v>364.96300000000002</v>
      </c>
      <c r="H155" s="10">
        <v>59537</v>
      </c>
      <c r="I155" s="10">
        <v>1384</v>
      </c>
      <c r="J155" s="10">
        <v>570</v>
      </c>
      <c r="K155" s="1">
        <v>0.41184971098265893</v>
      </c>
      <c r="M155" t="s">
        <v>5</v>
      </c>
    </row>
    <row r="156" spans="1:13" x14ac:dyDescent="0.25">
      <c r="A156">
        <v>3012</v>
      </c>
      <c r="B156">
        <v>2006</v>
      </c>
      <c r="C156">
        <v>3</v>
      </c>
      <c r="D156" s="10">
        <v>11587.44666</v>
      </c>
      <c r="E156" s="12">
        <v>1.0181607380073696</v>
      </c>
      <c r="F156" s="10">
        <v>378.16199999999998</v>
      </c>
      <c r="G156" s="10">
        <v>378.16199999999998</v>
      </c>
      <c r="H156" s="10">
        <v>60749</v>
      </c>
      <c r="I156" s="10">
        <v>1511</v>
      </c>
      <c r="J156" s="10">
        <v>616</v>
      </c>
      <c r="K156" s="1">
        <v>0.40767703507610853</v>
      </c>
      <c r="M156" t="s">
        <v>5</v>
      </c>
    </row>
    <row r="157" spans="1:13" x14ac:dyDescent="0.25">
      <c r="A157">
        <v>3012</v>
      </c>
      <c r="B157">
        <v>2007</v>
      </c>
      <c r="C157">
        <v>3</v>
      </c>
      <c r="D157" s="10">
        <v>12009.95551</v>
      </c>
      <c r="E157" s="12">
        <v>1.0531931014872313</v>
      </c>
      <c r="F157" s="10">
        <v>367.28</v>
      </c>
      <c r="G157" s="10">
        <v>378.16199999999998</v>
      </c>
      <c r="H157" s="10">
        <v>61776</v>
      </c>
      <c r="I157" s="10">
        <v>1548</v>
      </c>
      <c r="J157" s="10">
        <v>623</v>
      </c>
      <c r="K157" s="1">
        <v>0.40245478036175708</v>
      </c>
      <c r="M157" t="s">
        <v>5</v>
      </c>
    </row>
    <row r="158" spans="1:13" x14ac:dyDescent="0.25">
      <c r="A158">
        <v>3012</v>
      </c>
      <c r="B158">
        <v>2008</v>
      </c>
      <c r="C158">
        <v>3</v>
      </c>
      <c r="D158" s="10">
        <v>12638.48306</v>
      </c>
      <c r="E158" s="12">
        <v>1.078564603993923</v>
      </c>
      <c r="F158" s="10">
        <v>346.40899999999999</v>
      </c>
      <c r="G158" s="10">
        <v>378.16199999999998</v>
      </c>
      <c r="H158" s="10">
        <v>62737</v>
      </c>
      <c r="I158" s="10">
        <v>1643</v>
      </c>
      <c r="J158" s="10">
        <v>641</v>
      </c>
      <c r="K158" s="1">
        <v>0.39013998782714548</v>
      </c>
      <c r="M158" t="s">
        <v>5</v>
      </c>
    </row>
    <row r="159" spans="1:13" x14ac:dyDescent="0.25">
      <c r="A159">
        <v>3012</v>
      </c>
      <c r="B159">
        <v>2009</v>
      </c>
      <c r="C159">
        <v>3</v>
      </c>
      <c r="D159" s="10">
        <v>12936.278319999999</v>
      </c>
      <c r="E159" s="12">
        <v>1.0915070880241431</v>
      </c>
      <c r="F159" s="10">
        <v>350.428</v>
      </c>
      <c r="G159" s="10">
        <v>378.16199999999998</v>
      </c>
      <c r="H159" s="10">
        <v>63532</v>
      </c>
      <c r="I159" s="10">
        <v>1718</v>
      </c>
      <c r="J159" s="10">
        <v>654</v>
      </c>
      <c r="K159" s="1">
        <v>0.38067520372526192</v>
      </c>
      <c r="M159" t="s">
        <v>5</v>
      </c>
    </row>
    <row r="160" spans="1:13" x14ac:dyDescent="0.25">
      <c r="A160">
        <v>3012</v>
      </c>
      <c r="B160">
        <v>2010</v>
      </c>
      <c r="C160">
        <v>3</v>
      </c>
      <c r="D160" s="10">
        <v>13328.484169999998</v>
      </c>
      <c r="E160" s="12">
        <v>1.1243125351578573</v>
      </c>
      <c r="F160" s="10">
        <v>364.92899999999997</v>
      </c>
      <c r="G160" s="10">
        <v>378.16199999999998</v>
      </c>
      <c r="H160" s="10">
        <v>64329</v>
      </c>
      <c r="I160" s="10">
        <v>1727</v>
      </c>
      <c r="J160" s="10">
        <v>841</v>
      </c>
      <c r="K160" s="1">
        <v>0.48697162709901565</v>
      </c>
      <c r="M160" t="s">
        <v>5</v>
      </c>
    </row>
    <row r="161" spans="1:13" x14ac:dyDescent="0.25">
      <c r="A161">
        <v>3012</v>
      </c>
      <c r="B161">
        <v>2011</v>
      </c>
      <c r="C161">
        <v>3</v>
      </c>
      <c r="D161" s="10">
        <v>14278.41078</v>
      </c>
      <c r="E161" s="12">
        <v>1.1430978626415853</v>
      </c>
      <c r="F161" s="10">
        <v>379.69</v>
      </c>
      <c r="G161" s="10">
        <v>379.69</v>
      </c>
      <c r="H161" s="10">
        <v>64329</v>
      </c>
      <c r="I161" s="10">
        <v>1703</v>
      </c>
      <c r="J161" s="10">
        <v>740</v>
      </c>
      <c r="K161" s="1">
        <v>0.4345273047563124</v>
      </c>
      <c r="M161" t="s">
        <v>5</v>
      </c>
    </row>
    <row r="162" spans="1:13" x14ac:dyDescent="0.25">
      <c r="A162">
        <v>3012</v>
      </c>
      <c r="B162">
        <v>2012</v>
      </c>
      <c r="C162">
        <v>3</v>
      </c>
      <c r="D162" s="10">
        <v>15294.576514500002</v>
      </c>
      <c r="E162" s="12">
        <v>1.160126854517312</v>
      </c>
      <c r="F162" s="10">
        <v>373.21</v>
      </c>
      <c r="G162" s="10">
        <v>379.69</v>
      </c>
      <c r="H162" s="10">
        <v>65377</v>
      </c>
      <c r="I162" s="10">
        <v>1520</v>
      </c>
      <c r="J162" s="10">
        <v>658</v>
      </c>
      <c r="K162" s="1">
        <v>0.43289473684210528</v>
      </c>
      <c r="M162" t="s">
        <v>5</v>
      </c>
    </row>
    <row r="163" spans="1:13" x14ac:dyDescent="0.25">
      <c r="A163">
        <v>3012</v>
      </c>
      <c r="B163">
        <v>2013</v>
      </c>
      <c r="C163">
        <v>3</v>
      </c>
      <c r="D163" s="10">
        <v>16773.83697</v>
      </c>
      <c r="E163" s="12">
        <v>1.178602141578931</v>
      </c>
      <c r="F163" s="10">
        <v>376.298</v>
      </c>
      <c r="G163" s="10">
        <v>379.69</v>
      </c>
      <c r="H163" s="10">
        <v>66704</v>
      </c>
      <c r="I163" s="10">
        <v>1518</v>
      </c>
      <c r="J163" s="10">
        <v>661</v>
      </c>
      <c r="K163" s="1">
        <v>0.43544137022397894</v>
      </c>
      <c r="M163" t="s">
        <v>5</v>
      </c>
    </row>
    <row r="164" spans="1:13" x14ac:dyDescent="0.25">
      <c r="A164">
        <v>3012</v>
      </c>
      <c r="B164">
        <v>2014</v>
      </c>
      <c r="C164">
        <v>3</v>
      </c>
      <c r="D164" s="10">
        <v>16711.821</v>
      </c>
      <c r="E164" s="12">
        <v>1.2030671041042156</v>
      </c>
      <c r="F164" s="10">
        <v>325.553</v>
      </c>
      <c r="G164" s="10">
        <v>379.69</v>
      </c>
      <c r="H164" s="10">
        <v>66366</v>
      </c>
      <c r="I164" s="10">
        <v>1520</v>
      </c>
      <c r="J164" s="10">
        <v>668</v>
      </c>
      <c r="K164" s="1">
        <v>0.43947368421052629</v>
      </c>
      <c r="M164" t="s">
        <v>5</v>
      </c>
    </row>
    <row r="165" spans="1:13" x14ac:dyDescent="0.25">
      <c r="A165">
        <v>3012</v>
      </c>
      <c r="B165">
        <v>2015</v>
      </c>
      <c r="C165">
        <v>3</v>
      </c>
      <c r="D165" s="10">
        <v>17198.232</v>
      </c>
      <c r="E165" s="12">
        <v>1.2312762402864634</v>
      </c>
      <c r="F165" s="10">
        <v>340.35199999999998</v>
      </c>
      <c r="G165" s="10">
        <v>379.69</v>
      </c>
      <c r="H165" s="10">
        <v>66656</v>
      </c>
      <c r="I165" s="10">
        <v>1536</v>
      </c>
      <c r="J165" s="10">
        <v>671</v>
      </c>
      <c r="K165" s="1">
        <v>0.43684895833333331</v>
      </c>
      <c r="M165" t="s">
        <v>5</v>
      </c>
    </row>
    <row r="166" spans="1:13" x14ac:dyDescent="0.25">
      <c r="A166">
        <v>3012</v>
      </c>
      <c r="B166">
        <v>2016</v>
      </c>
      <c r="C166">
        <v>3</v>
      </c>
      <c r="D166" s="10">
        <v>17539.019809999998</v>
      </c>
      <c r="E166" s="12">
        <v>1.2455044937824149</v>
      </c>
      <c r="F166" s="10">
        <v>360.23200000000003</v>
      </c>
      <c r="G166" s="10">
        <v>379.69</v>
      </c>
      <c r="H166" s="10">
        <v>66824</v>
      </c>
      <c r="I166" s="10">
        <v>1506</v>
      </c>
      <c r="J166" s="10">
        <v>674</v>
      </c>
      <c r="K166" s="1">
        <v>0.44754316069057104</v>
      </c>
      <c r="M166" t="s">
        <v>5</v>
      </c>
    </row>
    <row r="167" spans="1:13" x14ac:dyDescent="0.25">
      <c r="A167">
        <v>3012</v>
      </c>
      <c r="B167">
        <v>2017</v>
      </c>
      <c r="C167">
        <v>3</v>
      </c>
      <c r="D167" s="10">
        <v>17672.91821</v>
      </c>
      <c r="E167" s="12">
        <v>1.2674505553724562</v>
      </c>
      <c r="F167" s="10">
        <v>321.21100000000001</v>
      </c>
      <c r="G167" s="10">
        <v>379.69</v>
      </c>
      <c r="H167" s="10">
        <v>67122</v>
      </c>
      <c r="I167" s="10">
        <v>1534</v>
      </c>
      <c r="J167" s="10">
        <v>679</v>
      </c>
      <c r="K167" s="1">
        <v>0.44263363754889179</v>
      </c>
      <c r="M167" t="s">
        <v>5</v>
      </c>
    </row>
    <row r="168" spans="1:13" x14ac:dyDescent="0.25">
      <c r="A168">
        <v>3012</v>
      </c>
      <c r="B168">
        <v>2018</v>
      </c>
      <c r="C168">
        <v>3</v>
      </c>
      <c r="D168" s="10">
        <v>18025.935079999999</v>
      </c>
      <c r="E168" s="12">
        <v>1.2994718602728874</v>
      </c>
      <c r="F168" s="10">
        <v>351.43799999999999</v>
      </c>
      <c r="G168" s="10">
        <v>379.69</v>
      </c>
      <c r="H168" s="10">
        <v>67940</v>
      </c>
      <c r="I168" s="10">
        <v>1535</v>
      </c>
      <c r="J168" s="10">
        <v>682</v>
      </c>
      <c r="K168" s="1">
        <v>0.44429967426710099</v>
      </c>
      <c r="M168" t="s">
        <v>5</v>
      </c>
    </row>
    <row r="169" spans="1:13" x14ac:dyDescent="0.25">
      <c r="A169">
        <v>3012</v>
      </c>
      <c r="B169">
        <v>2019</v>
      </c>
      <c r="C169">
        <v>3</v>
      </c>
      <c r="D169" s="10">
        <v>19043.935529999999</v>
      </c>
      <c r="E169" s="12">
        <v>1.3352608354138498</v>
      </c>
      <c r="F169" s="10">
        <v>323.41399999999999</v>
      </c>
      <c r="G169" s="10">
        <v>379.69</v>
      </c>
      <c r="H169" s="10">
        <v>68205</v>
      </c>
      <c r="I169" s="10">
        <v>1539</v>
      </c>
      <c r="J169" s="10">
        <v>687</v>
      </c>
      <c r="K169" s="1">
        <v>0.44639376218323584</v>
      </c>
      <c r="M169" t="s">
        <v>5</v>
      </c>
    </row>
    <row r="170" spans="1:13" x14ac:dyDescent="0.25">
      <c r="A170">
        <v>3013</v>
      </c>
      <c r="B170">
        <v>2005</v>
      </c>
      <c r="C170">
        <v>3</v>
      </c>
      <c r="D170" s="10">
        <v>9670.2355499999994</v>
      </c>
      <c r="E170" s="12">
        <v>1</v>
      </c>
      <c r="F170" s="10">
        <v>335.42700000000002</v>
      </c>
      <c r="G170" s="10">
        <v>335.42700000000002</v>
      </c>
      <c r="H170" s="10">
        <v>54677</v>
      </c>
      <c r="I170" s="10">
        <v>1347</v>
      </c>
      <c r="J170" s="10">
        <v>812</v>
      </c>
      <c r="K170" s="1">
        <v>0.60282108389012623</v>
      </c>
      <c r="M170" t="s">
        <v>25</v>
      </c>
    </row>
    <row r="171" spans="1:13" x14ac:dyDescent="0.25">
      <c r="A171">
        <v>3013</v>
      </c>
      <c r="B171">
        <v>2006</v>
      </c>
      <c r="C171">
        <v>3</v>
      </c>
      <c r="D171" s="10">
        <v>10955.81517</v>
      </c>
      <c r="E171" s="12">
        <v>1.0181607380073696</v>
      </c>
      <c r="F171" s="10">
        <v>363.98700000000002</v>
      </c>
      <c r="G171" s="10">
        <v>363.98700000000002</v>
      </c>
      <c r="H171" s="10">
        <v>58220</v>
      </c>
      <c r="I171" s="10">
        <v>1372</v>
      </c>
      <c r="J171" s="10">
        <v>832</v>
      </c>
      <c r="K171" s="1">
        <v>0.60641399416909625</v>
      </c>
      <c r="M171" t="s">
        <v>25</v>
      </c>
    </row>
    <row r="172" spans="1:13" x14ac:dyDescent="0.25">
      <c r="A172">
        <v>3013</v>
      </c>
      <c r="B172">
        <v>2007</v>
      </c>
      <c r="C172">
        <v>3</v>
      </c>
      <c r="D172" s="10">
        <v>10541.91063</v>
      </c>
      <c r="E172" s="12">
        <v>1.0531931014872313</v>
      </c>
      <c r="F172" s="10">
        <v>351.18799999999999</v>
      </c>
      <c r="G172" s="10">
        <v>363.98700000000002</v>
      </c>
      <c r="H172" s="10">
        <v>59883</v>
      </c>
      <c r="I172" s="10">
        <v>1397</v>
      </c>
      <c r="J172" s="10">
        <v>851.99999999999989</v>
      </c>
      <c r="K172" s="1">
        <v>0.60987831066571219</v>
      </c>
      <c r="M172" t="s">
        <v>25</v>
      </c>
    </row>
    <row r="173" spans="1:13" x14ac:dyDescent="0.25">
      <c r="A173">
        <v>3013</v>
      </c>
      <c r="B173">
        <v>2008</v>
      </c>
      <c r="C173">
        <v>3</v>
      </c>
      <c r="D173" s="10">
        <v>9628.9823100000012</v>
      </c>
      <c r="E173" s="12">
        <v>1.078564603993923</v>
      </c>
      <c r="F173" s="10">
        <v>347.83199999999999</v>
      </c>
      <c r="G173" s="10">
        <v>363.98700000000002</v>
      </c>
      <c r="H173" s="10">
        <v>62038</v>
      </c>
      <c r="I173" s="10">
        <v>1414</v>
      </c>
      <c r="J173" s="10">
        <v>867</v>
      </c>
      <c r="K173" s="1">
        <v>0.61315417256011318</v>
      </c>
      <c r="M173" t="s">
        <v>25</v>
      </c>
    </row>
    <row r="174" spans="1:13" x14ac:dyDescent="0.25">
      <c r="A174">
        <v>3013</v>
      </c>
      <c r="B174">
        <v>2009</v>
      </c>
      <c r="C174">
        <v>3</v>
      </c>
      <c r="D174" s="10">
        <v>10168.114280000002</v>
      </c>
      <c r="E174" s="12">
        <v>1.0915070880241431</v>
      </c>
      <c r="F174" s="10">
        <v>339.62900000000002</v>
      </c>
      <c r="G174" s="10">
        <v>363.98700000000002</v>
      </c>
      <c r="H174" s="10">
        <v>62179</v>
      </c>
      <c r="I174" s="10">
        <v>1428</v>
      </c>
      <c r="J174" s="10">
        <v>877</v>
      </c>
      <c r="K174" s="1">
        <v>0.61414565826330536</v>
      </c>
      <c r="M174" t="s">
        <v>25</v>
      </c>
    </row>
    <row r="175" spans="1:13" x14ac:dyDescent="0.25">
      <c r="A175">
        <v>3013</v>
      </c>
      <c r="B175">
        <v>2010</v>
      </c>
      <c r="C175">
        <v>3</v>
      </c>
      <c r="D175" s="10">
        <v>10805.669199999998</v>
      </c>
      <c r="E175" s="12">
        <v>1.1243125351578573</v>
      </c>
      <c r="F175" s="10">
        <v>354.83</v>
      </c>
      <c r="G175" s="10">
        <v>363.98700000000002</v>
      </c>
      <c r="H175" s="10">
        <v>62674</v>
      </c>
      <c r="I175" s="10">
        <v>1439</v>
      </c>
      <c r="J175" s="10">
        <v>886</v>
      </c>
      <c r="K175" s="1">
        <v>0.61570535093815149</v>
      </c>
      <c r="M175" t="s">
        <v>25</v>
      </c>
    </row>
    <row r="176" spans="1:13" x14ac:dyDescent="0.25">
      <c r="A176">
        <v>3013</v>
      </c>
      <c r="B176">
        <v>2011</v>
      </c>
      <c r="C176">
        <v>3</v>
      </c>
      <c r="D176" s="10">
        <v>12832.360600000002</v>
      </c>
      <c r="E176" s="12">
        <v>1.1430978626415853</v>
      </c>
      <c r="F176" s="10">
        <v>380.1</v>
      </c>
      <c r="G176" s="10">
        <v>380.1</v>
      </c>
      <c r="H176" s="10">
        <v>63614</v>
      </c>
      <c r="I176" s="10">
        <v>1455</v>
      </c>
      <c r="J176" s="10">
        <v>894</v>
      </c>
      <c r="K176" s="1">
        <v>0.61443298969072169</v>
      </c>
      <c r="M176" t="s">
        <v>25</v>
      </c>
    </row>
    <row r="177" spans="1:13" x14ac:dyDescent="0.25">
      <c r="A177">
        <v>3013</v>
      </c>
      <c r="B177">
        <v>2012</v>
      </c>
      <c r="C177">
        <v>3</v>
      </c>
      <c r="D177" s="10">
        <v>13122.737663600001</v>
      </c>
      <c r="E177" s="12">
        <v>1.160126854517312</v>
      </c>
      <c r="F177" s="10">
        <v>362.48200000000003</v>
      </c>
      <c r="G177" s="10">
        <v>380.1</v>
      </c>
      <c r="H177" s="10">
        <v>64106</v>
      </c>
      <c r="I177" s="10">
        <v>1529</v>
      </c>
      <c r="J177" s="10">
        <v>1070</v>
      </c>
      <c r="K177" s="1">
        <v>0.69980379332897313</v>
      </c>
      <c r="M177" t="s">
        <v>25</v>
      </c>
    </row>
    <row r="178" spans="1:13" x14ac:dyDescent="0.25">
      <c r="A178">
        <v>3013</v>
      </c>
      <c r="B178">
        <v>2013</v>
      </c>
      <c r="C178">
        <v>3</v>
      </c>
      <c r="D178" s="10">
        <v>16795.533849999993</v>
      </c>
      <c r="E178" s="12">
        <v>1.178602141578931</v>
      </c>
      <c r="F178" s="10">
        <v>365.53699999999998</v>
      </c>
      <c r="G178" s="10">
        <v>380.1</v>
      </c>
      <c r="H178" s="10">
        <v>64793</v>
      </c>
      <c r="I178" s="10">
        <v>1793</v>
      </c>
      <c r="J178" s="10">
        <v>1313</v>
      </c>
      <c r="K178" s="1">
        <v>0.73229224762967093</v>
      </c>
      <c r="M178" t="s">
        <v>25</v>
      </c>
    </row>
    <row r="179" spans="1:13" x14ac:dyDescent="0.25">
      <c r="A179">
        <v>3013</v>
      </c>
      <c r="B179">
        <v>2014</v>
      </c>
      <c r="C179">
        <v>3</v>
      </c>
      <c r="D179" s="10">
        <v>16768.976999999999</v>
      </c>
      <c r="E179" s="12">
        <v>1.2030671041042156</v>
      </c>
      <c r="F179" s="10">
        <v>330.02199999999999</v>
      </c>
      <c r="G179" s="10">
        <v>380.1</v>
      </c>
      <c r="H179" s="10">
        <v>66531</v>
      </c>
      <c r="I179" s="10">
        <v>1834</v>
      </c>
      <c r="J179" s="10">
        <v>1348</v>
      </c>
      <c r="K179" s="1">
        <v>0.73500545256270444</v>
      </c>
      <c r="M179" t="s">
        <v>25</v>
      </c>
    </row>
    <row r="180" spans="1:13" x14ac:dyDescent="0.25">
      <c r="A180">
        <v>3013</v>
      </c>
      <c r="B180">
        <v>2015</v>
      </c>
      <c r="C180">
        <v>3</v>
      </c>
      <c r="D180" s="10">
        <v>17379.03</v>
      </c>
      <c r="E180" s="12">
        <v>1.2312762402864634</v>
      </c>
      <c r="F180" s="10">
        <v>340.88</v>
      </c>
      <c r="G180" s="10">
        <v>380.1</v>
      </c>
      <c r="H180" s="10">
        <v>67388</v>
      </c>
      <c r="I180" s="10">
        <v>1846</v>
      </c>
      <c r="J180" s="10">
        <v>1359</v>
      </c>
      <c r="K180" s="1">
        <v>0.73618634886240519</v>
      </c>
      <c r="M180" t="s">
        <v>25</v>
      </c>
    </row>
    <row r="181" spans="1:13" x14ac:dyDescent="0.25">
      <c r="A181">
        <v>3013</v>
      </c>
      <c r="B181">
        <v>2016</v>
      </c>
      <c r="C181">
        <v>3</v>
      </c>
      <c r="D181" s="10">
        <v>17048.726920000001</v>
      </c>
      <c r="E181" s="12">
        <v>1.2455044937824149</v>
      </c>
      <c r="F181" s="10">
        <v>373.87400000000002</v>
      </c>
      <c r="G181" s="10">
        <v>380.1</v>
      </c>
      <c r="H181" s="10">
        <v>68811</v>
      </c>
      <c r="I181" s="10">
        <v>1883</v>
      </c>
      <c r="J181" s="10">
        <v>1389</v>
      </c>
      <c r="K181" s="1">
        <v>0.73765268189060007</v>
      </c>
      <c r="M181" t="s">
        <v>25</v>
      </c>
    </row>
    <row r="182" spans="1:13" x14ac:dyDescent="0.25">
      <c r="A182">
        <v>3013</v>
      </c>
      <c r="B182">
        <v>2017</v>
      </c>
      <c r="C182">
        <v>3</v>
      </c>
      <c r="D182" s="10">
        <v>17537.918539999999</v>
      </c>
      <c r="E182" s="12">
        <v>1.2674505553724562</v>
      </c>
      <c r="F182" s="10">
        <v>312.50900000000001</v>
      </c>
      <c r="G182" s="10">
        <v>380.1</v>
      </c>
      <c r="H182" s="10">
        <v>70492</v>
      </c>
      <c r="I182" s="10">
        <v>1912</v>
      </c>
      <c r="J182" s="10">
        <v>1421</v>
      </c>
      <c r="K182" s="1">
        <v>0.74320083682008364</v>
      </c>
      <c r="M182" t="s">
        <v>25</v>
      </c>
    </row>
    <row r="183" spans="1:13" x14ac:dyDescent="0.25">
      <c r="A183">
        <v>3013</v>
      </c>
      <c r="B183">
        <v>2018</v>
      </c>
      <c r="C183">
        <v>3</v>
      </c>
      <c r="D183" s="10">
        <v>17915.297000000002</v>
      </c>
      <c r="E183" s="12">
        <v>1.2994718602728874</v>
      </c>
      <c r="F183" s="10">
        <v>364.78100000000001</v>
      </c>
      <c r="G183" s="10">
        <v>380.1</v>
      </c>
      <c r="H183" s="10">
        <v>72109</v>
      </c>
      <c r="I183" s="10">
        <v>1914</v>
      </c>
      <c r="J183" s="10">
        <v>1425</v>
      </c>
      <c r="K183" s="1">
        <v>0.74451410658307215</v>
      </c>
      <c r="M183" t="s">
        <v>25</v>
      </c>
    </row>
    <row r="184" spans="1:13" x14ac:dyDescent="0.25">
      <c r="A184">
        <v>3013</v>
      </c>
      <c r="B184">
        <v>2019</v>
      </c>
      <c r="C184">
        <v>3</v>
      </c>
      <c r="D184" s="10">
        <v>17906.961609999998</v>
      </c>
      <c r="E184" s="12">
        <v>1.3352608354138498</v>
      </c>
      <c r="F184" s="10">
        <v>337.95299999999997</v>
      </c>
      <c r="G184" s="10">
        <v>380.1</v>
      </c>
      <c r="H184" s="10">
        <v>73134</v>
      </c>
      <c r="I184" s="10">
        <v>1914</v>
      </c>
      <c r="J184" s="10">
        <v>1425</v>
      </c>
      <c r="K184" s="1">
        <v>0.74451410658307215</v>
      </c>
      <c r="M184" t="s">
        <v>25</v>
      </c>
    </row>
    <row r="185" spans="1:13" x14ac:dyDescent="0.25">
      <c r="A185">
        <v>3014</v>
      </c>
      <c r="B185">
        <v>2005</v>
      </c>
      <c r="C185">
        <v>3</v>
      </c>
      <c r="D185" s="10">
        <v>7870.7134599999999</v>
      </c>
      <c r="E185" s="12">
        <v>1</v>
      </c>
      <c r="F185" s="10">
        <v>258.20400000000001</v>
      </c>
      <c r="G185" s="10">
        <v>258.20400000000001</v>
      </c>
      <c r="H185" s="10">
        <v>48041</v>
      </c>
      <c r="I185" s="10">
        <v>1334</v>
      </c>
      <c r="J185" s="10">
        <v>397.99999999999994</v>
      </c>
      <c r="K185" s="1">
        <v>0.29835082458770612</v>
      </c>
      <c r="M185" t="s">
        <v>31</v>
      </c>
    </row>
    <row r="186" spans="1:13" x14ac:dyDescent="0.25">
      <c r="A186">
        <v>3014</v>
      </c>
      <c r="B186">
        <v>2006</v>
      </c>
      <c r="C186">
        <v>3</v>
      </c>
      <c r="D186" s="10">
        <v>8120.0051400000002</v>
      </c>
      <c r="E186" s="12">
        <v>1.0181607380073696</v>
      </c>
      <c r="F186" s="10">
        <v>267.63099999999997</v>
      </c>
      <c r="G186" s="10">
        <v>267.63099999999997</v>
      </c>
      <c r="H186" s="10">
        <v>48777</v>
      </c>
      <c r="I186" s="10">
        <v>1342</v>
      </c>
      <c r="J186" s="10">
        <v>402</v>
      </c>
      <c r="K186" s="1">
        <v>0.29955290611028318</v>
      </c>
      <c r="M186" t="s">
        <v>31</v>
      </c>
    </row>
    <row r="187" spans="1:13" x14ac:dyDescent="0.25">
      <c r="A187">
        <v>3014</v>
      </c>
      <c r="B187">
        <v>2007</v>
      </c>
      <c r="C187">
        <v>3</v>
      </c>
      <c r="D187" s="10">
        <v>8261.8517199999987</v>
      </c>
      <c r="E187" s="12">
        <v>1.0531931014872313</v>
      </c>
      <c r="F187" s="10">
        <v>264.91500000000002</v>
      </c>
      <c r="G187" s="10">
        <v>267.63099999999997</v>
      </c>
      <c r="H187" s="10">
        <v>49558</v>
      </c>
      <c r="I187" s="10">
        <v>1522.5</v>
      </c>
      <c r="J187" s="10">
        <v>480</v>
      </c>
      <c r="K187" s="1">
        <v>0.31527093596059114</v>
      </c>
      <c r="M187" t="s">
        <v>31</v>
      </c>
    </row>
    <row r="188" spans="1:13" x14ac:dyDescent="0.25">
      <c r="A188">
        <v>3014</v>
      </c>
      <c r="B188">
        <v>2008</v>
      </c>
      <c r="C188">
        <v>3</v>
      </c>
      <c r="D188" s="10">
        <v>8360.0183099999995</v>
      </c>
      <c r="E188" s="12">
        <v>1.078564603993923</v>
      </c>
      <c r="F188" s="10">
        <v>255.54</v>
      </c>
      <c r="G188" s="10">
        <v>267.63099999999997</v>
      </c>
      <c r="H188" s="10">
        <v>50478</v>
      </c>
      <c r="I188" s="10">
        <v>1542</v>
      </c>
      <c r="J188" s="10">
        <v>483</v>
      </c>
      <c r="K188" s="1">
        <v>0.3132295719844358</v>
      </c>
      <c r="M188" t="s">
        <v>31</v>
      </c>
    </row>
    <row r="189" spans="1:13" x14ac:dyDescent="0.25">
      <c r="A189">
        <v>3014</v>
      </c>
      <c r="B189">
        <v>2009</v>
      </c>
      <c r="C189">
        <v>3</v>
      </c>
      <c r="D189" s="10">
        <v>8429.6470000000008</v>
      </c>
      <c r="E189" s="12">
        <v>1.0915070880241431</v>
      </c>
      <c r="F189" s="10">
        <v>259.23200000000003</v>
      </c>
      <c r="G189" s="10">
        <v>267.63099999999997</v>
      </c>
      <c r="H189" s="10">
        <v>51075</v>
      </c>
      <c r="I189" s="10">
        <v>1541</v>
      </c>
      <c r="J189" s="10">
        <v>482</v>
      </c>
      <c r="K189" s="1">
        <v>0.31278390655418559</v>
      </c>
      <c r="M189" t="s">
        <v>31</v>
      </c>
    </row>
    <row r="190" spans="1:13" x14ac:dyDescent="0.25">
      <c r="A190">
        <v>3014</v>
      </c>
      <c r="B190">
        <v>2010</v>
      </c>
      <c r="C190">
        <v>3</v>
      </c>
      <c r="D190" s="10">
        <v>9181.2678699999997</v>
      </c>
      <c r="E190" s="12">
        <v>1.1243125351578573</v>
      </c>
      <c r="F190" s="10">
        <v>283.517</v>
      </c>
      <c r="G190" s="10">
        <v>283.517</v>
      </c>
      <c r="H190" s="10">
        <v>51914</v>
      </c>
      <c r="I190" s="10">
        <v>1547</v>
      </c>
      <c r="J190" s="10">
        <v>488</v>
      </c>
      <c r="K190" s="1">
        <v>0.3154492566257272</v>
      </c>
      <c r="M190" t="s">
        <v>31</v>
      </c>
    </row>
    <row r="191" spans="1:13" x14ac:dyDescent="0.25">
      <c r="A191">
        <v>3014</v>
      </c>
      <c r="B191">
        <v>2011</v>
      </c>
      <c r="C191">
        <v>3</v>
      </c>
      <c r="D191" s="10">
        <v>9361.1634000000013</v>
      </c>
      <c r="E191" s="12">
        <v>1.1430978626415853</v>
      </c>
      <c r="F191" s="10">
        <v>294.34899999999999</v>
      </c>
      <c r="G191" s="10">
        <v>294.34899999999999</v>
      </c>
      <c r="H191" s="10">
        <v>52612</v>
      </c>
      <c r="I191" s="10">
        <v>1542</v>
      </c>
      <c r="J191" s="10">
        <v>490.99999999999994</v>
      </c>
      <c r="K191" s="1">
        <v>0.31841763942931256</v>
      </c>
      <c r="M191" t="s">
        <v>31</v>
      </c>
    </row>
    <row r="192" spans="1:13" x14ac:dyDescent="0.25">
      <c r="A192">
        <v>3014</v>
      </c>
      <c r="B192">
        <v>2012</v>
      </c>
      <c r="C192">
        <v>3</v>
      </c>
      <c r="D192" s="10">
        <v>9445.4500157000002</v>
      </c>
      <c r="E192" s="12">
        <v>1.160126854517312</v>
      </c>
      <c r="F192" s="10">
        <v>286.31</v>
      </c>
      <c r="G192" s="10">
        <v>294.34899999999999</v>
      </c>
      <c r="H192" s="10">
        <v>53388</v>
      </c>
      <c r="I192" s="10">
        <v>1557</v>
      </c>
      <c r="J192" s="10">
        <v>494</v>
      </c>
      <c r="K192" s="1">
        <v>0.31727681438664096</v>
      </c>
      <c r="M192" t="s">
        <v>31</v>
      </c>
    </row>
    <row r="193" spans="1:13" x14ac:dyDescent="0.25">
      <c r="A193">
        <v>3014</v>
      </c>
      <c r="B193">
        <v>2013</v>
      </c>
      <c r="C193">
        <v>3</v>
      </c>
      <c r="D193" s="10">
        <v>12543.73192</v>
      </c>
      <c r="E193" s="12">
        <v>1.178602141578931</v>
      </c>
      <c r="F193" s="10">
        <v>295.13</v>
      </c>
      <c r="G193" s="10">
        <v>295.13</v>
      </c>
      <c r="H193" s="10">
        <v>54166</v>
      </c>
      <c r="I193" s="10">
        <v>1574</v>
      </c>
      <c r="J193" s="10">
        <v>503</v>
      </c>
      <c r="K193" s="1">
        <v>0.31956797966963152</v>
      </c>
      <c r="M193" t="s">
        <v>31</v>
      </c>
    </row>
    <row r="194" spans="1:13" x14ac:dyDescent="0.25">
      <c r="A194">
        <v>3014</v>
      </c>
      <c r="B194">
        <v>2014</v>
      </c>
      <c r="C194">
        <v>3</v>
      </c>
      <c r="D194" s="10">
        <v>13122.197</v>
      </c>
      <c r="E194" s="12">
        <v>1.2030671041042156</v>
      </c>
      <c r="F194" s="10">
        <v>269.24</v>
      </c>
      <c r="G194" s="10">
        <v>295.13</v>
      </c>
      <c r="H194" s="10">
        <v>54675</v>
      </c>
      <c r="I194" s="10">
        <v>1581</v>
      </c>
      <c r="J194" s="10">
        <v>513</v>
      </c>
      <c r="K194" s="1">
        <v>0.32447817836812143</v>
      </c>
      <c r="M194" t="s">
        <v>31</v>
      </c>
    </row>
    <row r="195" spans="1:13" x14ac:dyDescent="0.25">
      <c r="A195">
        <v>3014</v>
      </c>
      <c r="B195">
        <v>2015</v>
      </c>
      <c r="C195">
        <v>3</v>
      </c>
      <c r="D195" s="10">
        <v>12148.95</v>
      </c>
      <c r="E195" s="12">
        <v>1.2312762402864634</v>
      </c>
      <c r="F195" s="10">
        <v>269.42700000000002</v>
      </c>
      <c r="G195" s="10">
        <v>295.13</v>
      </c>
      <c r="H195" s="10">
        <v>55417</v>
      </c>
      <c r="I195" s="10">
        <v>1618</v>
      </c>
      <c r="J195" s="10">
        <v>532</v>
      </c>
      <c r="K195" s="1">
        <v>0.32880098887515452</v>
      </c>
      <c r="M195" t="s">
        <v>31</v>
      </c>
    </row>
    <row r="196" spans="1:13" x14ac:dyDescent="0.25">
      <c r="A196">
        <v>3014</v>
      </c>
      <c r="B196">
        <v>2016</v>
      </c>
      <c r="C196">
        <v>3</v>
      </c>
      <c r="D196" s="10">
        <v>12139.696300000001</v>
      </c>
      <c r="E196" s="12">
        <v>1.2455044937824149</v>
      </c>
      <c r="F196" s="10">
        <v>291.41399999999999</v>
      </c>
      <c r="G196" s="10">
        <v>295.13</v>
      </c>
      <c r="H196" s="10">
        <v>56231</v>
      </c>
      <c r="I196" s="10">
        <v>1619</v>
      </c>
      <c r="J196" s="10">
        <v>551</v>
      </c>
      <c r="K196" s="1">
        <v>0.34033353922174181</v>
      </c>
      <c r="M196" t="s">
        <v>31</v>
      </c>
    </row>
    <row r="197" spans="1:13" x14ac:dyDescent="0.25">
      <c r="A197">
        <v>3014</v>
      </c>
      <c r="B197">
        <v>2017</v>
      </c>
      <c r="C197">
        <v>3</v>
      </c>
      <c r="D197" s="10">
        <v>12895.779060000001</v>
      </c>
      <c r="E197" s="12">
        <v>1.2674505553724562</v>
      </c>
      <c r="F197" s="10">
        <v>270.34100000000001</v>
      </c>
      <c r="G197" s="10">
        <v>295.13</v>
      </c>
      <c r="H197" s="10">
        <v>57042</v>
      </c>
      <c r="I197" s="10">
        <v>1646</v>
      </c>
      <c r="J197" s="10">
        <v>566</v>
      </c>
      <c r="K197" s="1">
        <v>0.34386391251518833</v>
      </c>
      <c r="M197" t="s">
        <v>31</v>
      </c>
    </row>
    <row r="198" spans="1:13" x14ac:dyDescent="0.25">
      <c r="A198">
        <v>3014</v>
      </c>
      <c r="B198">
        <v>2018</v>
      </c>
      <c r="C198">
        <v>3</v>
      </c>
      <c r="D198" s="10">
        <v>13837.41424</v>
      </c>
      <c r="E198" s="12">
        <v>1.2994718602728874</v>
      </c>
      <c r="F198" s="10">
        <v>290.74700000000001</v>
      </c>
      <c r="G198" s="10">
        <v>295.13</v>
      </c>
      <c r="H198" s="10">
        <v>57472</v>
      </c>
      <c r="I198" s="10">
        <v>1652</v>
      </c>
      <c r="J198" s="10">
        <v>576</v>
      </c>
      <c r="K198" s="1">
        <v>0.34866828087167068</v>
      </c>
      <c r="M198" t="s">
        <v>31</v>
      </c>
    </row>
    <row r="199" spans="1:13" x14ac:dyDescent="0.25">
      <c r="A199">
        <v>3014</v>
      </c>
      <c r="B199">
        <v>2019</v>
      </c>
      <c r="C199">
        <v>3</v>
      </c>
      <c r="D199" s="10">
        <v>13878.886420000001</v>
      </c>
      <c r="E199" s="12">
        <v>1.3352608354138498</v>
      </c>
      <c r="F199" s="10">
        <v>271.173</v>
      </c>
      <c r="G199" s="10">
        <v>295.13</v>
      </c>
      <c r="H199" s="10">
        <v>57856</v>
      </c>
      <c r="I199" s="10">
        <v>1648</v>
      </c>
      <c r="J199" s="10">
        <v>576</v>
      </c>
      <c r="K199" s="1">
        <v>0.34951456310679613</v>
      </c>
      <c r="M199" t="s">
        <v>31</v>
      </c>
    </row>
    <row r="200" spans="1:13" x14ac:dyDescent="0.25">
      <c r="A200">
        <v>3015</v>
      </c>
      <c r="B200">
        <v>2005</v>
      </c>
      <c r="C200">
        <v>3</v>
      </c>
      <c r="D200" s="10">
        <v>7675.8416899999993</v>
      </c>
      <c r="E200" s="12">
        <v>1</v>
      </c>
      <c r="F200" s="10">
        <v>217.81399999999999</v>
      </c>
      <c r="G200" s="10">
        <v>217.81399999999999</v>
      </c>
      <c r="H200" s="10">
        <v>49500</v>
      </c>
      <c r="I200" s="10">
        <v>915.37880377754459</v>
      </c>
      <c r="J200" s="10">
        <v>422.18409090909091</v>
      </c>
      <c r="K200" s="1">
        <v>0.46121243922935551</v>
      </c>
      <c r="M200" t="s">
        <v>26</v>
      </c>
    </row>
    <row r="201" spans="1:13" x14ac:dyDescent="0.25">
      <c r="A201">
        <v>3015</v>
      </c>
      <c r="B201">
        <v>2006</v>
      </c>
      <c r="C201">
        <v>3</v>
      </c>
      <c r="D201" s="10">
        <v>7571.1170899999997</v>
      </c>
      <c r="E201" s="12">
        <v>1.0181607380073696</v>
      </c>
      <c r="F201" s="10">
        <v>222.83199999999999</v>
      </c>
      <c r="G201" s="10">
        <v>222.83199999999999</v>
      </c>
      <c r="H201" s="10">
        <v>50528</v>
      </c>
      <c r="I201" s="10">
        <v>934</v>
      </c>
      <c r="J201" s="10">
        <v>431</v>
      </c>
      <c r="K201" s="1">
        <v>0.4614561027837259</v>
      </c>
      <c r="M201" t="s">
        <v>26</v>
      </c>
    </row>
    <row r="202" spans="1:13" x14ac:dyDescent="0.25">
      <c r="A202">
        <v>3015</v>
      </c>
      <c r="B202">
        <v>2007</v>
      </c>
      <c r="C202">
        <v>3</v>
      </c>
      <c r="D202" s="10">
        <v>8193.4672499999997</v>
      </c>
      <c r="E202" s="12">
        <v>1.0531931014872313</v>
      </c>
      <c r="F202" s="10">
        <v>221.904</v>
      </c>
      <c r="G202" s="10">
        <v>222.83199999999999</v>
      </c>
      <c r="H202" s="10">
        <v>50980</v>
      </c>
      <c r="I202" s="10">
        <v>953</v>
      </c>
      <c r="J202" s="10">
        <v>440</v>
      </c>
      <c r="K202" s="1">
        <v>0.46169989506820569</v>
      </c>
      <c r="M202" t="s">
        <v>26</v>
      </c>
    </row>
    <row r="203" spans="1:13" x14ac:dyDescent="0.25">
      <c r="A203">
        <v>3015</v>
      </c>
      <c r="B203">
        <v>2008</v>
      </c>
      <c r="C203">
        <v>3</v>
      </c>
      <c r="D203" s="10">
        <v>8435.6861599999993</v>
      </c>
      <c r="E203" s="12">
        <v>1.078564603993923</v>
      </c>
      <c r="F203" s="10">
        <v>208.345</v>
      </c>
      <c r="G203" s="10">
        <v>222.83199999999999</v>
      </c>
      <c r="H203" s="10">
        <v>51813</v>
      </c>
      <c r="I203" s="10">
        <v>948</v>
      </c>
      <c r="J203" s="10">
        <v>438</v>
      </c>
      <c r="K203" s="1">
        <v>0.46202531645569622</v>
      </c>
      <c r="M203" t="s">
        <v>26</v>
      </c>
    </row>
    <row r="204" spans="1:13" x14ac:dyDescent="0.25">
      <c r="A204">
        <v>3015</v>
      </c>
      <c r="B204">
        <v>2009</v>
      </c>
      <c r="C204">
        <v>3</v>
      </c>
      <c r="D204" s="10">
        <v>8399.8458200000005</v>
      </c>
      <c r="E204" s="12">
        <v>1.0915070880241431</v>
      </c>
      <c r="F204" s="10">
        <v>210.06800000000001</v>
      </c>
      <c r="G204" s="10">
        <v>222.83199999999999</v>
      </c>
      <c r="H204" s="10">
        <v>52184</v>
      </c>
      <c r="I204" s="10">
        <v>950</v>
      </c>
      <c r="J204" s="10">
        <v>439</v>
      </c>
      <c r="K204" s="1">
        <v>0.46210526315789474</v>
      </c>
      <c r="M204" t="s">
        <v>26</v>
      </c>
    </row>
    <row r="205" spans="1:13" x14ac:dyDescent="0.25">
      <c r="A205">
        <v>3015</v>
      </c>
      <c r="B205">
        <v>2010</v>
      </c>
      <c r="C205">
        <v>3</v>
      </c>
      <c r="D205" s="10">
        <v>8362.7870000000003</v>
      </c>
      <c r="E205" s="12">
        <v>1.1243125351578573</v>
      </c>
      <c r="F205" s="10">
        <v>220.11500000000001</v>
      </c>
      <c r="G205" s="10">
        <v>222.83199999999999</v>
      </c>
      <c r="H205" s="10">
        <v>52710</v>
      </c>
      <c r="I205" s="10">
        <v>955</v>
      </c>
      <c r="J205" s="10">
        <v>393</v>
      </c>
      <c r="K205" s="1">
        <v>0.41151832460732984</v>
      </c>
      <c r="M205" t="s">
        <v>26</v>
      </c>
    </row>
    <row r="206" spans="1:13" x14ac:dyDescent="0.25">
      <c r="A206">
        <v>3015</v>
      </c>
      <c r="B206">
        <v>2011</v>
      </c>
      <c r="C206">
        <v>3</v>
      </c>
      <c r="D206" s="10">
        <v>9463.9615289999983</v>
      </c>
      <c r="E206" s="12">
        <v>1.1430978626415853</v>
      </c>
      <c r="F206" s="10">
        <v>234.84899999999999</v>
      </c>
      <c r="G206" s="10">
        <v>234.84899999999999</v>
      </c>
      <c r="H206" s="10">
        <v>53083</v>
      </c>
      <c r="I206" s="10">
        <v>987</v>
      </c>
      <c r="J206" s="10">
        <v>417</v>
      </c>
      <c r="K206" s="1">
        <v>0.42249240121580545</v>
      </c>
      <c r="M206" t="s">
        <v>26</v>
      </c>
    </row>
    <row r="207" spans="1:13" x14ac:dyDescent="0.25">
      <c r="A207">
        <v>3015</v>
      </c>
      <c r="B207">
        <v>2012</v>
      </c>
      <c r="C207">
        <v>3</v>
      </c>
      <c r="D207" s="10">
        <v>10665.324000000001</v>
      </c>
      <c r="E207" s="12">
        <v>1.160126854517312</v>
      </c>
      <c r="F207" s="10">
        <v>231.09299999999999</v>
      </c>
      <c r="G207" s="10">
        <v>234.84899999999999</v>
      </c>
      <c r="H207" s="10">
        <v>53361</v>
      </c>
      <c r="I207" s="10">
        <v>996</v>
      </c>
      <c r="J207" s="10">
        <v>423</v>
      </c>
      <c r="K207" s="1">
        <v>0.4246987951807229</v>
      </c>
      <c r="M207" t="s">
        <v>26</v>
      </c>
    </row>
    <row r="208" spans="1:13" x14ac:dyDescent="0.25">
      <c r="A208">
        <v>3015</v>
      </c>
      <c r="B208">
        <v>2013</v>
      </c>
      <c r="C208">
        <v>3</v>
      </c>
      <c r="D208" s="10">
        <v>10496.48403</v>
      </c>
      <c r="E208" s="12">
        <v>1.178602141578931</v>
      </c>
      <c r="F208" s="10">
        <v>227.923</v>
      </c>
      <c r="G208" s="10">
        <v>234.84899999999999</v>
      </c>
      <c r="H208" s="10">
        <v>53969</v>
      </c>
      <c r="I208" s="10">
        <v>1007</v>
      </c>
      <c r="J208" s="10">
        <v>429</v>
      </c>
      <c r="K208" s="1">
        <v>0.4260178748758689</v>
      </c>
      <c r="M208" t="s">
        <v>26</v>
      </c>
    </row>
    <row r="209" spans="1:13" x14ac:dyDescent="0.25">
      <c r="A209">
        <v>3015</v>
      </c>
      <c r="B209">
        <v>2014</v>
      </c>
      <c r="C209">
        <v>3</v>
      </c>
      <c r="D209" s="10">
        <v>10490.056</v>
      </c>
      <c r="E209" s="12">
        <v>1.2030671041042156</v>
      </c>
      <c r="F209" s="10">
        <v>214.547</v>
      </c>
      <c r="G209" s="10">
        <v>234.84899999999999</v>
      </c>
      <c r="H209" s="10">
        <v>54731</v>
      </c>
      <c r="I209" s="10">
        <v>950</v>
      </c>
      <c r="J209" s="10">
        <v>429</v>
      </c>
      <c r="K209" s="1">
        <v>0.45157894736842108</v>
      </c>
      <c r="M209" t="s">
        <v>26</v>
      </c>
    </row>
    <row r="210" spans="1:13" x14ac:dyDescent="0.25">
      <c r="A210">
        <v>3015</v>
      </c>
      <c r="B210">
        <v>2015</v>
      </c>
      <c r="C210">
        <v>3</v>
      </c>
      <c r="D210" s="10">
        <v>11377.239</v>
      </c>
      <c r="E210" s="12">
        <v>1.2312762402864634</v>
      </c>
      <c r="F210" s="10">
        <v>211.375</v>
      </c>
      <c r="G210" s="10">
        <v>234.84899999999999</v>
      </c>
      <c r="H210" s="10">
        <v>55949</v>
      </c>
      <c r="I210" s="10">
        <v>962</v>
      </c>
      <c r="J210" s="10">
        <v>441</v>
      </c>
      <c r="K210" s="1">
        <v>0.45841995841995842</v>
      </c>
      <c r="M210" t="s">
        <v>26</v>
      </c>
    </row>
    <row r="211" spans="1:13" x14ac:dyDescent="0.25">
      <c r="A211">
        <v>3015</v>
      </c>
      <c r="B211">
        <v>2016</v>
      </c>
      <c r="C211">
        <v>3</v>
      </c>
      <c r="D211" s="10">
        <v>11720.224759999999</v>
      </c>
      <c r="E211" s="12">
        <v>1.2455044937824149</v>
      </c>
      <c r="F211" s="10">
        <v>221.78100000000001</v>
      </c>
      <c r="G211" s="10">
        <v>234.84899999999999</v>
      </c>
      <c r="H211" s="10">
        <v>56811</v>
      </c>
      <c r="I211" s="10">
        <v>970</v>
      </c>
      <c r="J211" s="10">
        <v>450</v>
      </c>
      <c r="K211" s="1">
        <v>0.46391752577319589</v>
      </c>
      <c r="M211" t="s">
        <v>26</v>
      </c>
    </row>
    <row r="212" spans="1:13" x14ac:dyDescent="0.25">
      <c r="A212">
        <v>3015</v>
      </c>
      <c r="B212">
        <v>2017</v>
      </c>
      <c r="C212">
        <v>3</v>
      </c>
      <c r="D212" s="10">
        <v>12150.794340000002</v>
      </c>
      <c r="E212" s="12">
        <v>1.2674505553724562</v>
      </c>
      <c r="F212" s="10">
        <v>208.62700000000001</v>
      </c>
      <c r="G212" s="10">
        <v>234.84899999999999</v>
      </c>
      <c r="H212" s="10">
        <v>57584</v>
      </c>
      <c r="I212" s="10">
        <v>980</v>
      </c>
      <c r="J212" s="10">
        <v>460</v>
      </c>
      <c r="K212" s="1">
        <v>0.46938775510204084</v>
      </c>
      <c r="M212" t="s">
        <v>26</v>
      </c>
    </row>
    <row r="213" spans="1:13" x14ac:dyDescent="0.25">
      <c r="A213">
        <v>3015</v>
      </c>
      <c r="B213">
        <v>2018</v>
      </c>
      <c r="C213">
        <v>3</v>
      </c>
      <c r="D213" s="10">
        <v>13100.433999999999</v>
      </c>
      <c r="E213" s="12">
        <v>1.2994718602728874</v>
      </c>
      <c r="F213" s="10">
        <v>232.44900000000001</v>
      </c>
      <c r="G213" s="10">
        <v>234.84899999999999</v>
      </c>
      <c r="H213" s="10">
        <v>58745</v>
      </c>
      <c r="I213" s="10">
        <v>985</v>
      </c>
      <c r="J213" s="10">
        <v>462</v>
      </c>
      <c r="K213" s="1">
        <v>0.46903553299492384</v>
      </c>
      <c r="M213" t="s">
        <v>26</v>
      </c>
    </row>
    <row r="214" spans="1:13" x14ac:dyDescent="0.25">
      <c r="A214">
        <v>3015</v>
      </c>
      <c r="B214">
        <v>2019</v>
      </c>
      <c r="C214">
        <v>3</v>
      </c>
      <c r="D214" s="10">
        <v>12607.249100000001</v>
      </c>
      <c r="E214" s="12">
        <v>1.3352608354138498</v>
      </c>
      <c r="F214" s="10">
        <v>213.29599999999999</v>
      </c>
      <c r="G214" s="10">
        <v>234.84899999999999</v>
      </c>
      <c r="H214" s="10">
        <v>59183</v>
      </c>
      <c r="I214" s="10">
        <v>1010</v>
      </c>
      <c r="J214" s="10">
        <v>463</v>
      </c>
      <c r="K214" s="1">
        <v>0.45841584158415843</v>
      </c>
      <c r="M214" t="s">
        <v>26</v>
      </c>
    </row>
    <row r="215" spans="1:13" x14ac:dyDescent="0.25">
      <c r="A215">
        <v>3016</v>
      </c>
      <c r="B215">
        <v>2005</v>
      </c>
      <c r="C215">
        <v>3</v>
      </c>
      <c r="D215" s="10">
        <v>10063.708719999999</v>
      </c>
      <c r="E215" s="12">
        <v>1</v>
      </c>
      <c r="F215" s="10">
        <v>358.57299999999998</v>
      </c>
      <c r="G215" s="10">
        <v>358.57299999999998</v>
      </c>
      <c r="H215" s="10">
        <v>56495</v>
      </c>
      <c r="I215" s="10">
        <v>1521</v>
      </c>
      <c r="J215" s="10">
        <v>389</v>
      </c>
      <c r="K215" s="1">
        <v>0.25575279421433267</v>
      </c>
      <c r="M215" t="s">
        <v>37</v>
      </c>
    </row>
    <row r="216" spans="1:13" x14ac:dyDescent="0.25">
      <c r="A216">
        <v>3016</v>
      </c>
      <c r="B216">
        <v>2006</v>
      </c>
      <c r="C216">
        <v>3</v>
      </c>
      <c r="D216" s="10">
        <v>10551.771349999999</v>
      </c>
      <c r="E216" s="12">
        <v>1.0181607380073696</v>
      </c>
      <c r="F216" s="10">
        <v>355.72899999999998</v>
      </c>
      <c r="G216" s="10">
        <v>358.57299999999998</v>
      </c>
      <c r="H216" s="10">
        <v>57903</v>
      </c>
      <c r="I216" s="10">
        <v>1418</v>
      </c>
      <c r="J216" s="10">
        <v>407</v>
      </c>
      <c r="K216" s="1">
        <v>0.28702397743300423</v>
      </c>
      <c r="M216" t="s">
        <v>37</v>
      </c>
    </row>
    <row r="217" spans="1:13" x14ac:dyDescent="0.25">
      <c r="A217">
        <v>3016</v>
      </c>
      <c r="B217">
        <v>2007</v>
      </c>
      <c r="C217">
        <v>3</v>
      </c>
      <c r="D217" s="10">
        <v>9537.8094799999999</v>
      </c>
      <c r="E217" s="12">
        <v>1.0531931014872313</v>
      </c>
      <c r="F217" s="10">
        <v>355.21</v>
      </c>
      <c r="G217" s="10">
        <v>358.57299999999998</v>
      </c>
      <c r="H217" s="10">
        <v>58283</v>
      </c>
      <c r="I217" s="10">
        <v>1391</v>
      </c>
      <c r="J217" s="10">
        <v>411</v>
      </c>
      <c r="K217" s="1">
        <v>0.29547088425593099</v>
      </c>
      <c r="M217" t="s">
        <v>37</v>
      </c>
    </row>
    <row r="218" spans="1:13" x14ac:dyDescent="0.25">
      <c r="A218">
        <v>3016</v>
      </c>
      <c r="B218">
        <v>2008</v>
      </c>
      <c r="C218">
        <v>3</v>
      </c>
      <c r="D218" s="10">
        <v>11931.204380000001</v>
      </c>
      <c r="E218" s="12">
        <v>1.078564603993923</v>
      </c>
      <c r="F218" s="10">
        <v>338.10899999999998</v>
      </c>
      <c r="G218" s="10">
        <v>358.57299999999998</v>
      </c>
      <c r="H218" s="10">
        <v>58753</v>
      </c>
      <c r="I218" s="10">
        <v>1432</v>
      </c>
      <c r="J218" s="10">
        <v>419.99999999999994</v>
      </c>
      <c r="K218" s="1">
        <v>0.2932960893854748</v>
      </c>
      <c r="M218" t="s">
        <v>37</v>
      </c>
    </row>
    <row r="219" spans="1:13" x14ac:dyDescent="0.25">
      <c r="A219">
        <v>3016</v>
      </c>
      <c r="B219">
        <v>2009</v>
      </c>
      <c r="C219">
        <v>3</v>
      </c>
      <c r="D219" s="10">
        <v>13948.261770000001</v>
      </c>
      <c r="E219" s="12">
        <v>1.0915070880241431</v>
      </c>
      <c r="F219" s="10">
        <v>333.72800000000001</v>
      </c>
      <c r="G219" s="10">
        <v>358.57299999999998</v>
      </c>
      <c r="H219" s="10">
        <v>59699</v>
      </c>
      <c r="I219" s="10">
        <v>1425</v>
      </c>
      <c r="J219" s="10">
        <v>435</v>
      </c>
      <c r="K219" s="1">
        <v>0.30526315789473685</v>
      </c>
      <c r="M219" t="s">
        <v>37</v>
      </c>
    </row>
    <row r="220" spans="1:13" x14ac:dyDescent="0.25">
      <c r="A220">
        <v>3016</v>
      </c>
      <c r="B220">
        <v>2010</v>
      </c>
      <c r="C220">
        <v>3</v>
      </c>
      <c r="D220" s="10">
        <v>13473.535669999999</v>
      </c>
      <c r="E220" s="12">
        <v>1.1243125351578573</v>
      </c>
      <c r="F220" s="10">
        <v>349.35399999999998</v>
      </c>
      <c r="G220" s="10">
        <v>358.57299999999998</v>
      </c>
      <c r="H220" s="10">
        <v>60557</v>
      </c>
      <c r="I220" s="10">
        <v>1431</v>
      </c>
      <c r="J220" s="10">
        <v>441</v>
      </c>
      <c r="K220" s="1">
        <v>0.3081761006289308</v>
      </c>
      <c r="M220" t="s">
        <v>37</v>
      </c>
    </row>
    <row r="221" spans="1:13" x14ac:dyDescent="0.25">
      <c r="A221">
        <v>3016</v>
      </c>
      <c r="B221">
        <v>2011</v>
      </c>
      <c r="C221">
        <v>3</v>
      </c>
      <c r="D221" s="10">
        <v>15293.347809999999</v>
      </c>
      <c r="E221" s="12">
        <v>1.1430978626415853</v>
      </c>
      <c r="F221" s="10">
        <v>367.36700000000002</v>
      </c>
      <c r="G221" s="10">
        <v>367.36700000000002</v>
      </c>
      <c r="H221" s="10">
        <v>61327</v>
      </c>
      <c r="I221" s="10">
        <v>1451</v>
      </c>
      <c r="J221" s="10">
        <v>448</v>
      </c>
      <c r="K221" s="1">
        <v>0.30875258442453479</v>
      </c>
      <c r="M221" t="s">
        <v>37</v>
      </c>
    </row>
    <row r="222" spans="1:13" x14ac:dyDescent="0.25">
      <c r="A222">
        <v>3016</v>
      </c>
      <c r="B222">
        <v>2012</v>
      </c>
      <c r="C222">
        <v>3</v>
      </c>
      <c r="D222" s="10">
        <v>17047.617400700001</v>
      </c>
      <c r="E222" s="12">
        <v>1.160126854517312</v>
      </c>
      <c r="F222" s="10">
        <v>351.714</v>
      </c>
      <c r="G222" s="10">
        <v>367.36700000000002</v>
      </c>
      <c r="H222" s="10">
        <v>61768</v>
      </c>
      <c r="I222" s="10">
        <v>1617</v>
      </c>
      <c r="J222" s="10">
        <v>489</v>
      </c>
      <c r="K222" s="1">
        <v>0.30241187384044527</v>
      </c>
      <c r="M222" t="s">
        <v>37</v>
      </c>
    </row>
    <row r="223" spans="1:13" x14ac:dyDescent="0.25">
      <c r="A223">
        <v>3016</v>
      </c>
      <c r="B223">
        <v>2013</v>
      </c>
      <c r="C223">
        <v>3</v>
      </c>
      <c r="D223" s="10">
        <v>17995.74655</v>
      </c>
      <c r="E223" s="12">
        <v>1.178602141578931</v>
      </c>
      <c r="F223" s="10">
        <v>352.68299999999999</v>
      </c>
      <c r="G223" s="10">
        <v>367.36700000000002</v>
      </c>
      <c r="H223" s="10">
        <v>62072</v>
      </c>
      <c r="I223" s="10">
        <v>1652</v>
      </c>
      <c r="J223" s="10">
        <v>453.00000000000006</v>
      </c>
      <c r="K223" s="1">
        <v>0.27421307506053272</v>
      </c>
      <c r="M223" t="s">
        <v>37</v>
      </c>
    </row>
    <row r="224" spans="1:13" x14ac:dyDescent="0.25">
      <c r="A224">
        <v>3016</v>
      </c>
      <c r="B224">
        <v>2014</v>
      </c>
      <c r="C224">
        <v>3</v>
      </c>
      <c r="D224" s="10">
        <v>17722.15782</v>
      </c>
      <c r="E224" s="12">
        <v>1.2030671041042156</v>
      </c>
      <c r="F224" s="10">
        <v>336.88400000000001</v>
      </c>
      <c r="G224" s="10">
        <v>367.36700000000002</v>
      </c>
      <c r="H224" s="10">
        <v>62657</v>
      </c>
      <c r="I224" s="10">
        <v>1697</v>
      </c>
      <c r="J224" s="10">
        <v>506</v>
      </c>
      <c r="K224" s="1">
        <v>0.29817324690630526</v>
      </c>
      <c r="M224" t="s">
        <v>37</v>
      </c>
    </row>
    <row r="225" spans="1:13" x14ac:dyDescent="0.25">
      <c r="A225">
        <v>3016</v>
      </c>
      <c r="B225">
        <v>2015</v>
      </c>
      <c r="C225">
        <v>3</v>
      </c>
      <c r="D225" s="10">
        <v>17138.501390000001</v>
      </c>
      <c r="E225" s="12">
        <v>1.2312762402864634</v>
      </c>
      <c r="F225" s="10">
        <v>338.779</v>
      </c>
      <c r="G225" s="10">
        <v>367.36700000000002</v>
      </c>
      <c r="H225" s="10">
        <v>63166</v>
      </c>
      <c r="I225" s="10">
        <v>1718</v>
      </c>
      <c r="J225" s="10">
        <v>525</v>
      </c>
      <c r="K225" s="1">
        <v>0.30558789289871946</v>
      </c>
      <c r="M225" t="s">
        <v>37</v>
      </c>
    </row>
    <row r="226" spans="1:13" x14ac:dyDescent="0.25">
      <c r="A226">
        <v>3016</v>
      </c>
      <c r="B226">
        <v>2016</v>
      </c>
      <c r="C226">
        <v>3</v>
      </c>
      <c r="D226" s="10">
        <v>16658.607539999997</v>
      </c>
      <c r="E226" s="12">
        <v>1.2455044937824149</v>
      </c>
      <c r="F226" s="10">
        <v>334.471</v>
      </c>
      <c r="G226" s="10">
        <v>367.36700000000002</v>
      </c>
      <c r="H226" s="10">
        <v>64125</v>
      </c>
      <c r="I226" s="10">
        <v>1727</v>
      </c>
      <c r="J226" s="10">
        <v>532</v>
      </c>
      <c r="K226" s="1">
        <v>0.30804863925883036</v>
      </c>
      <c r="M226" t="s">
        <v>37</v>
      </c>
    </row>
    <row r="227" spans="1:13" x14ac:dyDescent="0.25">
      <c r="A227">
        <v>3016</v>
      </c>
      <c r="B227">
        <v>2017</v>
      </c>
      <c r="C227">
        <v>3</v>
      </c>
      <c r="D227" s="10">
        <v>17339.704309999997</v>
      </c>
      <c r="E227" s="12">
        <v>1.2674505553724562</v>
      </c>
      <c r="F227" s="10">
        <v>305.71800000000002</v>
      </c>
      <c r="G227" s="10">
        <v>367.36700000000002</v>
      </c>
      <c r="H227" s="10">
        <v>64726</v>
      </c>
      <c r="I227" s="10">
        <v>1487</v>
      </c>
      <c r="J227" s="10">
        <v>507</v>
      </c>
      <c r="K227" s="1">
        <v>0.34095494283792871</v>
      </c>
      <c r="M227" t="s">
        <v>37</v>
      </c>
    </row>
    <row r="228" spans="1:13" x14ac:dyDescent="0.25">
      <c r="A228">
        <v>3016</v>
      </c>
      <c r="B228">
        <v>2018</v>
      </c>
      <c r="C228">
        <v>3</v>
      </c>
      <c r="D228" s="10">
        <v>17677.971389999995</v>
      </c>
      <c r="E228" s="12">
        <v>1.2994718602728874</v>
      </c>
      <c r="F228" s="10">
        <v>331.15300000000002</v>
      </c>
      <c r="G228" s="10">
        <v>367.36700000000002</v>
      </c>
      <c r="H228" s="10">
        <v>65404</v>
      </c>
      <c r="I228" s="10">
        <v>1510</v>
      </c>
      <c r="J228" s="10">
        <v>531</v>
      </c>
      <c r="K228" s="1">
        <v>0.35165562913907283</v>
      </c>
      <c r="M228" t="s">
        <v>37</v>
      </c>
    </row>
    <row r="229" spans="1:13" x14ac:dyDescent="0.25">
      <c r="A229">
        <v>3016</v>
      </c>
      <c r="B229">
        <v>2019</v>
      </c>
      <c r="C229">
        <v>3</v>
      </c>
      <c r="D229" s="10">
        <v>18361.849140000002</v>
      </c>
      <c r="E229" s="12">
        <v>1.3352608354138498</v>
      </c>
      <c r="F229" s="10">
        <v>302.61900000000003</v>
      </c>
      <c r="G229" s="10">
        <v>367.36700000000002</v>
      </c>
      <c r="H229" s="10">
        <v>66529</v>
      </c>
      <c r="I229" s="10">
        <v>1523</v>
      </c>
      <c r="J229" s="10">
        <v>540</v>
      </c>
      <c r="K229" s="1">
        <v>0.35456336178594877</v>
      </c>
      <c r="M229" t="s">
        <v>37</v>
      </c>
    </row>
    <row r="230" spans="1:13" x14ac:dyDescent="0.25">
      <c r="A230">
        <v>3017</v>
      </c>
      <c r="B230">
        <v>2005</v>
      </c>
      <c r="C230">
        <v>3</v>
      </c>
      <c r="D230" s="10">
        <v>8566.3176400000011</v>
      </c>
      <c r="E230" s="12">
        <v>1</v>
      </c>
      <c r="F230" s="10">
        <v>283.18700000000001</v>
      </c>
      <c r="G230" s="10">
        <v>283.18700000000001</v>
      </c>
      <c r="H230" s="10">
        <v>56177</v>
      </c>
      <c r="I230" s="10">
        <v>976</v>
      </c>
      <c r="J230" s="10">
        <v>554</v>
      </c>
      <c r="K230" s="1">
        <v>0.56762295081967218</v>
      </c>
      <c r="M230" t="s">
        <v>12</v>
      </c>
    </row>
    <row r="231" spans="1:13" x14ac:dyDescent="0.25">
      <c r="A231">
        <v>3017</v>
      </c>
      <c r="B231">
        <v>2006</v>
      </c>
      <c r="C231">
        <v>3</v>
      </c>
      <c r="D231" s="10">
        <v>8663.97516</v>
      </c>
      <c r="E231" s="12">
        <v>1.0181607380073696</v>
      </c>
      <c r="F231" s="10">
        <v>285.75</v>
      </c>
      <c r="G231" s="10">
        <v>285.75</v>
      </c>
      <c r="H231" s="10">
        <v>58941</v>
      </c>
      <c r="I231" s="10">
        <v>1002</v>
      </c>
      <c r="J231" s="10">
        <v>577</v>
      </c>
      <c r="K231" s="1">
        <v>0.57584830339321358</v>
      </c>
      <c r="M231" t="s">
        <v>12</v>
      </c>
    </row>
    <row r="232" spans="1:13" x14ac:dyDescent="0.25">
      <c r="A232">
        <v>3017</v>
      </c>
      <c r="B232">
        <v>2007</v>
      </c>
      <c r="C232">
        <v>3</v>
      </c>
      <c r="D232" s="10">
        <v>10126.682710000001</v>
      </c>
      <c r="E232" s="12">
        <v>1.0531931014872313</v>
      </c>
      <c r="F232" s="10">
        <v>281.37700000000001</v>
      </c>
      <c r="G232" s="10">
        <v>285.75</v>
      </c>
      <c r="H232" s="10">
        <v>47720</v>
      </c>
      <c r="I232" s="10">
        <v>1030</v>
      </c>
      <c r="J232" s="10">
        <v>604</v>
      </c>
      <c r="K232" s="1">
        <v>0.58640776699029129</v>
      </c>
      <c r="M232" t="s">
        <v>12</v>
      </c>
    </row>
    <row r="233" spans="1:13" x14ac:dyDescent="0.25">
      <c r="A233">
        <v>3017</v>
      </c>
      <c r="B233">
        <v>2008</v>
      </c>
      <c r="C233">
        <v>3</v>
      </c>
      <c r="D233" s="10">
        <v>10008.08884</v>
      </c>
      <c r="E233" s="12">
        <v>1.078564603993923</v>
      </c>
      <c r="F233" s="10">
        <v>273.89800000000002</v>
      </c>
      <c r="G233" s="10">
        <v>285.75</v>
      </c>
      <c r="H233" s="10">
        <v>48914</v>
      </c>
      <c r="I233" s="10">
        <v>1049</v>
      </c>
      <c r="J233" s="10">
        <v>619.99999999999989</v>
      </c>
      <c r="K233" s="1">
        <v>0.59103908484270729</v>
      </c>
      <c r="M233" t="s">
        <v>12</v>
      </c>
    </row>
    <row r="234" spans="1:13" x14ac:dyDescent="0.25">
      <c r="A234">
        <v>3017</v>
      </c>
      <c r="B234">
        <v>2009</v>
      </c>
      <c r="C234">
        <v>3</v>
      </c>
      <c r="D234" s="10">
        <v>9246.6920600000012</v>
      </c>
      <c r="E234" s="12">
        <v>1.0915070880241431</v>
      </c>
      <c r="F234" s="10">
        <v>267.57600000000002</v>
      </c>
      <c r="G234" s="10">
        <v>285.75</v>
      </c>
      <c r="H234" s="10">
        <v>49259</v>
      </c>
      <c r="I234" s="10">
        <v>1063</v>
      </c>
      <c r="J234" s="10">
        <v>636</v>
      </c>
      <c r="K234" s="1">
        <v>0.59830667920978364</v>
      </c>
      <c r="M234" t="s">
        <v>12</v>
      </c>
    </row>
    <row r="235" spans="1:13" x14ac:dyDescent="0.25">
      <c r="A235">
        <v>3017</v>
      </c>
      <c r="B235">
        <v>2010</v>
      </c>
      <c r="C235">
        <v>3</v>
      </c>
      <c r="D235" s="10">
        <v>9673.2873799999998</v>
      </c>
      <c r="E235" s="12">
        <v>1.1243125351578573</v>
      </c>
      <c r="F235" s="10">
        <v>285.95499999999998</v>
      </c>
      <c r="G235" s="10">
        <v>285.95499999999998</v>
      </c>
      <c r="H235" s="10">
        <v>50250</v>
      </c>
      <c r="I235" s="10">
        <v>1065</v>
      </c>
      <c r="J235" s="10">
        <v>638</v>
      </c>
      <c r="K235" s="1">
        <v>0.59906103286384982</v>
      </c>
      <c r="M235" t="s">
        <v>12</v>
      </c>
    </row>
    <row r="236" spans="1:13" x14ac:dyDescent="0.25">
      <c r="A236">
        <v>3017</v>
      </c>
      <c r="B236">
        <v>2011</v>
      </c>
      <c r="C236">
        <v>3</v>
      </c>
      <c r="D236" s="10">
        <v>12601.319650000001</v>
      </c>
      <c r="E236" s="12">
        <v>1.1430978626415853</v>
      </c>
      <c r="F236" s="10">
        <v>297.5</v>
      </c>
      <c r="G236" s="10">
        <v>297.5</v>
      </c>
      <c r="H236" s="10">
        <v>50859</v>
      </c>
      <c r="I236" s="10">
        <v>1084</v>
      </c>
      <c r="J236" s="10">
        <v>654</v>
      </c>
      <c r="K236" s="1">
        <v>0.60332103321033215</v>
      </c>
      <c r="M236" t="s">
        <v>12</v>
      </c>
    </row>
    <row r="237" spans="1:13" x14ac:dyDescent="0.25">
      <c r="A237">
        <v>3017</v>
      </c>
      <c r="B237">
        <v>2012</v>
      </c>
      <c r="C237">
        <v>3</v>
      </c>
      <c r="D237" s="10">
        <v>13183.392096979282</v>
      </c>
      <c r="E237" s="12">
        <v>1.160126854517312</v>
      </c>
      <c r="F237" s="10">
        <v>294.39999999999998</v>
      </c>
      <c r="G237" s="10">
        <v>297.5</v>
      </c>
      <c r="H237" s="10">
        <v>51553</v>
      </c>
      <c r="I237" s="10">
        <v>1103</v>
      </c>
      <c r="J237" s="10">
        <v>672</v>
      </c>
      <c r="K237" s="1">
        <v>0.60924750679963735</v>
      </c>
      <c r="M237" t="s">
        <v>12</v>
      </c>
    </row>
    <row r="238" spans="1:13" x14ac:dyDescent="0.25">
      <c r="A238">
        <v>3017</v>
      </c>
      <c r="B238">
        <v>2013</v>
      </c>
      <c r="C238">
        <v>3</v>
      </c>
      <c r="D238" s="10">
        <v>14769.95966</v>
      </c>
      <c r="E238" s="12">
        <v>1.178602141578931</v>
      </c>
      <c r="F238" s="10">
        <v>298.91300000000001</v>
      </c>
      <c r="G238" s="10">
        <v>298.91300000000001</v>
      </c>
      <c r="H238" s="10">
        <v>52323</v>
      </c>
      <c r="I238" s="10">
        <v>1099</v>
      </c>
      <c r="J238" s="10">
        <v>672</v>
      </c>
      <c r="K238" s="1">
        <v>0.61146496815286622</v>
      </c>
      <c r="M238" t="s">
        <v>12</v>
      </c>
    </row>
    <row r="239" spans="1:13" x14ac:dyDescent="0.25">
      <c r="A239">
        <v>3017</v>
      </c>
      <c r="B239">
        <v>2014</v>
      </c>
      <c r="C239">
        <v>3</v>
      </c>
      <c r="D239" s="10">
        <v>13774.32</v>
      </c>
      <c r="E239" s="12">
        <v>1.2030671041042156</v>
      </c>
      <c r="F239" s="10">
        <v>285.26499999999999</v>
      </c>
      <c r="G239" s="10">
        <v>298.91300000000001</v>
      </c>
      <c r="H239" s="10">
        <v>52963</v>
      </c>
      <c r="I239" s="10">
        <v>1109</v>
      </c>
      <c r="J239" s="10">
        <v>682</v>
      </c>
      <c r="K239" s="1">
        <v>0.61496844003606854</v>
      </c>
      <c r="M239" t="s">
        <v>12</v>
      </c>
    </row>
    <row r="240" spans="1:13" x14ac:dyDescent="0.25">
      <c r="A240">
        <v>3017</v>
      </c>
      <c r="B240">
        <v>2015</v>
      </c>
      <c r="C240">
        <v>3</v>
      </c>
      <c r="D240" s="10">
        <v>14875.578</v>
      </c>
      <c r="E240" s="12">
        <v>1.2312762402864634</v>
      </c>
      <c r="F240" s="10">
        <v>292.67500000000001</v>
      </c>
      <c r="G240" s="10">
        <v>298.91300000000001</v>
      </c>
      <c r="H240" s="10">
        <v>53789</v>
      </c>
      <c r="I240" s="10">
        <v>1133</v>
      </c>
      <c r="J240" s="10">
        <v>703</v>
      </c>
      <c r="K240" s="1">
        <v>0.62047661076787286</v>
      </c>
      <c r="M240" t="s">
        <v>12</v>
      </c>
    </row>
    <row r="241" spans="1:13" x14ac:dyDescent="0.25">
      <c r="A241">
        <v>3017</v>
      </c>
      <c r="B241">
        <v>2016</v>
      </c>
      <c r="C241">
        <v>3</v>
      </c>
      <c r="D241" s="10">
        <v>14197.517030000003</v>
      </c>
      <c r="E241" s="12">
        <v>1.2455044937824149</v>
      </c>
      <c r="F241" s="10">
        <v>292.46499999999997</v>
      </c>
      <c r="G241" s="10">
        <v>298.91300000000001</v>
      </c>
      <c r="H241" s="10">
        <v>54414</v>
      </c>
      <c r="I241" s="10">
        <v>1132</v>
      </c>
      <c r="J241" s="10">
        <v>712</v>
      </c>
      <c r="K241" s="1">
        <v>0.62897526501766787</v>
      </c>
      <c r="M241" t="s">
        <v>12</v>
      </c>
    </row>
    <row r="242" spans="1:13" x14ac:dyDescent="0.25">
      <c r="A242">
        <v>3017</v>
      </c>
      <c r="B242">
        <v>2017</v>
      </c>
      <c r="C242">
        <v>3</v>
      </c>
      <c r="D242" s="10">
        <v>14940.538639999999</v>
      </c>
      <c r="E242" s="12">
        <v>1.2674505553724562</v>
      </c>
      <c r="F242" s="10">
        <v>277.33</v>
      </c>
      <c r="G242" s="10">
        <v>298.91300000000001</v>
      </c>
      <c r="H242" s="10">
        <v>55239</v>
      </c>
      <c r="I242" s="10">
        <v>1143</v>
      </c>
      <c r="J242" s="10">
        <v>716</v>
      </c>
      <c r="K242" s="1">
        <v>0.62642169728783903</v>
      </c>
      <c r="M242" t="s">
        <v>12</v>
      </c>
    </row>
    <row r="243" spans="1:13" x14ac:dyDescent="0.25">
      <c r="A243">
        <v>3017</v>
      </c>
      <c r="B243">
        <v>2018</v>
      </c>
      <c r="C243">
        <v>3</v>
      </c>
      <c r="D243" s="10">
        <v>16367.15431</v>
      </c>
      <c r="E243" s="12">
        <v>1.2994718602728874</v>
      </c>
      <c r="F243" s="10">
        <v>294.37</v>
      </c>
      <c r="G243" s="10">
        <v>298.91300000000001</v>
      </c>
      <c r="H243" s="10">
        <v>55673</v>
      </c>
      <c r="I243" s="10">
        <v>1152</v>
      </c>
      <c r="J243" s="10">
        <v>726</v>
      </c>
      <c r="K243" s="1">
        <v>0.63020833333333337</v>
      </c>
      <c r="M243" t="s">
        <v>12</v>
      </c>
    </row>
    <row r="244" spans="1:13" x14ac:dyDescent="0.25">
      <c r="A244">
        <v>3018</v>
      </c>
      <c r="B244">
        <v>2005</v>
      </c>
      <c r="C244">
        <v>3</v>
      </c>
      <c r="D244" s="10">
        <v>12002.4</v>
      </c>
      <c r="E244" s="12">
        <v>1</v>
      </c>
      <c r="F244" s="10">
        <v>260.983</v>
      </c>
      <c r="G244" s="10">
        <v>260.983</v>
      </c>
      <c r="H244" s="10">
        <v>48671</v>
      </c>
      <c r="I244" s="10">
        <v>2114</v>
      </c>
      <c r="J244" s="10">
        <v>541</v>
      </c>
      <c r="K244" s="1">
        <v>0.25591296121097445</v>
      </c>
      <c r="M244" t="s">
        <v>23</v>
      </c>
    </row>
    <row r="245" spans="1:13" x14ac:dyDescent="0.25">
      <c r="A245">
        <v>3018</v>
      </c>
      <c r="B245">
        <v>2006</v>
      </c>
      <c r="C245">
        <v>3</v>
      </c>
      <c r="D245" s="10">
        <v>12327.20715</v>
      </c>
      <c r="E245" s="12">
        <v>1.0181607380073696</v>
      </c>
      <c r="F245" s="10">
        <v>268.95800000000003</v>
      </c>
      <c r="G245" s="10">
        <v>268.95800000000003</v>
      </c>
      <c r="H245" s="10">
        <v>48493</v>
      </c>
      <c r="I245" s="10">
        <v>1830</v>
      </c>
      <c r="J245" s="10">
        <v>372</v>
      </c>
      <c r="K245" s="1">
        <v>0.20327868852459016</v>
      </c>
      <c r="M245" t="s">
        <v>23</v>
      </c>
    </row>
    <row r="246" spans="1:13" x14ac:dyDescent="0.25">
      <c r="A246">
        <v>3018</v>
      </c>
      <c r="B246">
        <v>2007</v>
      </c>
      <c r="C246">
        <v>3</v>
      </c>
      <c r="D246" s="10">
        <v>13040.678510000002</v>
      </c>
      <c r="E246" s="12">
        <v>1.0531931014872313</v>
      </c>
      <c r="F246" s="10">
        <v>254.45699999999999</v>
      </c>
      <c r="G246" s="10">
        <v>268.95800000000003</v>
      </c>
      <c r="H246" s="10">
        <v>50195</v>
      </c>
      <c r="I246" s="10">
        <v>1825</v>
      </c>
      <c r="J246" s="10">
        <v>402.58658349846871</v>
      </c>
      <c r="K246" s="1">
        <v>0.22059538821833902</v>
      </c>
      <c r="M246" t="s">
        <v>23</v>
      </c>
    </row>
    <row r="247" spans="1:13" x14ac:dyDescent="0.25">
      <c r="A247">
        <v>3018</v>
      </c>
      <c r="B247">
        <v>2008</v>
      </c>
      <c r="C247">
        <v>3</v>
      </c>
      <c r="D247" s="10">
        <v>12572.74107</v>
      </c>
      <c r="E247" s="12">
        <v>1.078564603993923</v>
      </c>
      <c r="F247" s="10">
        <v>249.17500000000001</v>
      </c>
      <c r="G247" s="10">
        <v>268.95800000000003</v>
      </c>
      <c r="H247" s="10">
        <v>50255</v>
      </c>
      <c r="I247" s="10">
        <v>1820</v>
      </c>
      <c r="J247" s="10">
        <v>433</v>
      </c>
      <c r="K247" s="1">
        <v>0.2379120879120879</v>
      </c>
      <c r="M247" t="s">
        <v>23</v>
      </c>
    </row>
    <row r="248" spans="1:13" x14ac:dyDescent="0.25">
      <c r="A248">
        <v>3018</v>
      </c>
      <c r="B248">
        <v>2009</v>
      </c>
      <c r="C248">
        <v>3</v>
      </c>
      <c r="D248" s="10">
        <v>12606.613100000002</v>
      </c>
      <c r="E248" s="12">
        <v>1.0915070880241431</v>
      </c>
      <c r="F248" s="10">
        <v>254.55699999999999</v>
      </c>
      <c r="G248" s="10">
        <v>268.95800000000003</v>
      </c>
      <c r="H248" s="10">
        <v>50403</v>
      </c>
      <c r="I248" s="10">
        <v>1944</v>
      </c>
      <c r="J248" s="10">
        <v>469</v>
      </c>
      <c r="K248" s="1">
        <v>0.24125514403292181</v>
      </c>
      <c r="M248" t="s">
        <v>23</v>
      </c>
    </row>
    <row r="249" spans="1:13" x14ac:dyDescent="0.25">
      <c r="A249">
        <v>3018</v>
      </c>
      <c r="B249">
        <v>2010</v>
      </c>
      <c r="C249">
        <v>3</v>
      </c>
      <c r="D249" s="10">
        <v>13264.56335</v>
      </c>
      <c r="E249" s="12">
        <v>1.1243125351578573</v>
      </c>
      <c r="F249" s="10">
        <v>261.04500000000002</v>
      </c>
      <c r="G249" s="10">
        <v>268.95800000000003</v>
      </c>
      <c r="H249" s="10">
        <v>51048</v>
      </c>
      <c r="I249" s="10">
        <v>1950</v>
      </c>
      <c r="J249" s="10">
        <v>479</v>
      </c>
      <c r="K249" s="1">
        <v>0.24564102564102563</v>
      </c>
      <c r="M249" t="s">
        <v>23</v>
      </c>
    </row>
    <row r="250" spans="1:13" x14ac:dyDescent="0.25">
      <c r="A250">
        <v>3018</v>
      </c>
      <c r="B250">
        <v>2011</v>
      </c>
      <c r="C250">
        <v>3</v>
      </c>
      <c r="D250" s="10">
        <v>13737.556289999999</v>
      </c>
      <c r="E250" s="12">
        <v>1.1430978626415853</v>
      </c>
      <c r="F250" s="10">
        <v>269.26900000000001</v>
      </c>
      <c r="G250" s="10">
        <v>269.26900000000001</v>
      </c>
      <c r="H250" s="10">
        <v>51162</v>
      </c>
      <c r="I250" s="10">
        <v>1975</v>
      </c>
      <c r="J250" s="10">
        <v>491</v>
      </c>
      <c r="K250" s="1">
        <v>0.24860759493670886</v>
      </c>
      <c r="M250" t="s">
        <v>23</v>
      </c>
    </row>
    <row r="251" spans="1:13" x14ac:dyDescent="0.25">
      <c r="A251">
        <v>3018</v>
      </c>
      <c r="B251">
        <v>2012</v>
      </c>
      <c r="C251">
        <v>3</v>
      </c>
      <c r="D251" s="10">
        <v>14194.44967</v>
      </c>
      <c r="E251" s="12">
        <v>1.160126854517312</v>
      </c>
      <c r="F251" s="10">
        <v>262.91699999999997</v>
      </c>
      <c r="G251" s="10">
        <v>269.26900000000001</v>
      </c>
      <c r="H251" s="10">
        <v>50986</v>
      </c>
      <c r="I251" s="10">
        <v>1960</v>
      </c>
      <c r="J251" s="10">
        <v>500</v>
      </c>
      <c r="K251" s="1">
        <v>0.25510204081632654</v>
      </c>
      <c r="M251" t="s">
        <v>23</v>
      </c>
    </row>
    <row r="252" spans="1:13" x14ac:dyDescent="0.25">
      <c r="A252">
        <v>3018</v>
      </c>
      <c r="B252">
        <v>2013</v>
      </c>
      <c r="C252">
        <v>3</v>
      </c>
      <c r="D252" s="10">
        <v>13580.948560000001</v>
      </c>
      <c r="E252" s="12">
        <v>1.178602141578931</v>
      </c>
      <c r="F252" s="10">
        <v>268.58300000000003</v>
      </c>
      <c r="G252" s="10">
        <v>269.26900000000001</v>
      </c>
      <c r="H252" s="10">
        <v>51213</v>
      </c>
      <c r="I252" s="10">
        <v>1977</v>
      </c>
      <c r="J252" s="10">
        <v>519</v>
      </c>
      <c r="K252" s="1">
        <v>0.26251896813353565</v>
      </c>
      <c r="M252" t="s">
        <v>23</v>
      </c>
    </row>
    <row r="253" spans="1:13" x14ac:dyDescent="0.25">
      <c r="A253">
        <v>3018</v>
      </c>
      <c r="B253">
        <v>2014</v>
      </c>
      <c r="C253">
        <v>3</v>
      </c>
      <c r="D253" s="10">
        <v>16436.186000000002</v>
      </c>
      <c r="E253" s="12">
        <v>1.2030671041042156</v>
      </c>
      <c r="F253" s="10">
        <v>226.446</v>
      </c>
      <c r="G253" s="10">
        <v>269.26900000000001</v>
      </c>
      <c r="H253" s="10">
        <v>51824</v>
      </c>
      <c r="I253" s="10">
        <v>1977</v>
      </c>
      <c r="J253" s="10">
        <v>519</v>
      </c>
      <c r="K253" s="1">
        <v>0.26251896813353565</v>
      </c>
      <c r="M253" t="s">
        <v>23</v>
      </c>
    </row>
    <row r="254" spans="1:13" x14ac:dyDescent="0.25">
      <c r="A254">
        <v>3018</v>
      </c>
      <c r="B254">
        <v>2015</v>
      </c>
      <c r="C254">
        <v>3</v>
      </c>
      <c r="D254" s="10">
        <v>16150.052</v>
      </c>
      <c r="E254" s="12">
        <v>1.2312762402864634</v>
      </c>
      <c r="F254" s="10">
        <v>245.124</v>
      </c>
      <c r="G254" s="10">
        <v>269.26900000000001</v>
      </c>
      <c r="H254" s="10">
        <v>52770</v>
      </c>
      <c r="I254" s="10">
        <v>1977</v>
      </c>
      <c r="J254" s="10">
        <v>519</v>
      </c>
      <c r="K254" s="1">
        <v>0.26251896813353565</v>
      </c>
      <c r="M254" t="s">
        <v>23</v>
      </c>
    </row>
    <row r="255" spans="1:13" x14ac:dyDescent="0.25">
      <c r="A255">
        <v>3018</v>
      </c>
      <c r="B255">
        <v>2016</v>
      </c>
      <c r="C255">
        <v>3</v>
      </c>
      <c r="D255" s="10">
        <v>16422.964600000003</v>
      </c>
      <c r="E255" s="12">
        <v>1.2455044937824149</v>
      </c>
      <c r="F255" s="10">
        <v>261.49299999999999</v>
      </c>
      <c r="G255" s="10">
        <v>269.26900000000001</v>
      </c>
      <c r="H255" s="10">
        <v>53617</v>
      </c>
      <c r="I255" s="10">
        <v>2004</v>
      </c>
      <c r="J255" s="10">
        <v>549</v>
      </c>
      <c r="K255" s="1">
        <v>0.27395209580838326</v>
      </c>
      <c r="M255" t="s">
        <v>23</v>
      </c>
    </row>
    <row r="256" spans="1:13" x14ac:dyDescent="0.25">
      <c r="A256">
        <v>3018</v>
      </c>
      <c r="B256">
        <v>2017</v>
      </c>
      <c r="C256">
        <v>3</v>
      </c>
      <c r="D256" s="10">
        <v>17622.603480000005</v>
      </c>
      <c r="E256" s="12">
        <v>1.2674505553724562</v>
      </c>
      <c r="F256" s="10">
        <v>234.89</v>
      </c>
      <c r="G256" s="10">
        <v>269.26900000000001</v>
      </c>
      <c r="H256" s="10">
        <v>54919</v>
      </c>
      <c r="I256" s="10">
        <v>2005</v>
      </c>
      <c r="J256" s="10">
        <v>557</v>
      </c>
      <c r="K256" s="1">
        <v>0.27780548628428925</v>
      </c>
      <c r="M256" t="s">
        <v>23</v>
      </c>
    </row>
    <row r="257" spans="1:13" x14ac:dyDescent="0.25">
      <c r="A257">
        <v>3018</v>
      </c>
      <c r="B257">
        <v>2018</v>
      </c>
      <c r="C257">
        <v>3</v>
      </c>
      <c r="D257" s="10">
        <v>17326.921759999997</v>
      </c>
      <c r="E257" s="12">
        <v>1.2994718602728874</v>
      </c>
      <c r="F257" s="10">
        <v>254.506</v>
      </c>
      <c r="G257" s="10">
        <v>269.26900000000001</v>
      </c>
      <c r="H257" s="10">
        <v>55593</v>
      </c>
      <c r="I257" s="10">
        <v>2024</v>
      </c>
      <c r="J257" s="10">
        <v>573</v>
      </c>
      <c r="K257" s="1">
        <v>0.28310276679841895</v>
      </c>
      <c r="M257" t="s">
        <v>23</v>
      </c>
    </row>
    <row r="258" spans="1:13" x14ac:dyDescent="0.25">
      <c r="A258">
        <v>3018</v>
      </c>
      <c r="B258">
        <v>2019</v>
      </c>
      <c r="C258">
        <v>3</v>
      </c>
      <c r="D258" s="10">
        <v>18348.752419999997</v>
      </c>
      <c r="E258" s="12">
        <v>1.3352608354138498</v>
      </c>
      <c r="F258" s="10">
        <v>251.13300000000001</v>
      </c>
      <c r="G258" s="10">
        <v>269.26900000000001</v>
      </c>
      <c r="H258" s="10">
        <v>56067</v>
      </c>
      <c r="I258" s="10">
        <v>2041</v>
      </c>
      <c r="J258" s="10">
        <v>586</v>
      </c>
      <c r="K258" s="1">
        <v>0.28711415972562471</v>
      </c>
      <c r="M258" t="s">
        <v>23</v>
      </c>
    </row>
    <row r="259" spans="1:13" x14ac:dyDescent="0.25">
      <c r="A259">
        <v>3019</v>
      </c>
      <c r="B259">
        <v>2005</v>
      </c>
      <c r="C259">
        <v>3</v>
      </c>
      <c r="D259" s="10">
        <v>11231.878640000003</v>
      </c>
      <c r="E259" s="12">
        <v>1</v>
      </c>
      <c r="F259" s="10">
        <v>220</v>
      </c>
      <c r="G259" s="10">
        <v>220</v>
      </c>
      <c r="H259" s="10">
        <v>55405</v>
      </c>
      <c r="I259" s="10">
        <v>1438</v>
      </c>
      <c r="J259" s="10">
        <v>558</v>
      </c>
      <c r="K259" s="1">
        <v>0.38803894297635605</v>
      </c>
      <c r="M259" t="s">
        <v>118</v>
      </c>
    </row>
    <row r="260" spans="1:13" x14ac:dyDescent="0.25">
      <c r="A260">
        <v>3019</v>
      </c>
      <c r="B260">
        <v>2006</v>
      </c>
      <c r="C260">
        <v>3</v>
      </c>
      <c r="D260" s="10">
        <v>11739.14062</v>
      </c>
      <c r="E260" s="12">
        <v>1.0181607380073696</v>
      </c>
      <c r="F260" s="10">
        <v>202.76400000000001</v>
      </c>
      <c r="G260" s="10">
        <v>220</v>
      </c>
      <c r="H260" s="10">
        <v>55384</v>
      </c>
      <c r="I260" s="10">
        <v>1438</v>
      </c>
      <c r="J260" s="10">
        <v>565</v>
      </c>
      <c r="K260" s="1">
        <v>0.39290681502086233</v>
      </c>
      <c r="M260" t="s">
        <v>118</v>
      </c>
    </row>
    <row r="261" spans="1:13" x14ac:dyDescent="0.25">
      <c r="A261">
        <v>3019</v>
      </c>
      <c r="B261">
        <v>2007</v>
      </c>
      <c r="C261">
        <v>3</v>
      </c>
      <c r="D261" s="10">
        <v>12969.339180000003</v>
      </c>
      <c r="E261" s="12">
        <v>1.0531931014872313</v>
      </c>
      <c r="F261" s="10">
        <v>211.59299999999999</v>
      </c>
      <c r="G261" s="10">
        <v>220</v>
      </c>
      <c r="H261" s="10">
        <v>55063</v>
      </c>
      <c r="I261" s="10">
        <v>1258</v>
      </c>
      <c r="J261" s="10">
        <v>347</v>
      </c>
      <c r="K261" s="1">
        <v>0.27583465818759939</v>
      </c>
      <c r="M261" t="s">
        <v>118</v>
      </c>
    </row>
    <row r="262" spans="1:13" x14ac:dyDescent="0.25">
      <c r="A262">
        <v>3019</v>
      </c>
      <c r="B262">
        <v>2008</v>
      </c>
      <c r="C262">
        <v>3</v>
      </c>
      <c r="D262" s="10">
        <v>12979.844449999999</v>
      </c>
      <c r="E262" s="12">
        <v>1.078564603993923</v>
      </c>
      <c r="F262" s="10">
        <v>208.965</v>
      </c>
      <c r="G262" s="10">
        <v>220</v>
      </c>
      <c r="H262" s="10">
        <v>54944</v>
      </c>
      <c r="I262" s="10">
        <v>1270</v>
      </c>
      <c r="J262" s="10">
        <v>354</v>
      </c>
      <c r="K262" s="1">
        <v>0.27874015748031494</v>
      </c>
      <c r="M262" t="s">
        <v>118</v>
      </c>
    </row>
    <row r="263" spans="1:13" x14ac:dyDescent="0.25">
      <c r="A263">
        <v>3019</v>
      </c>
      <c r="B263">
        <v>2009</v>
      </c>
      <c r="C263">
        <v>3</v>
      </c>
      <c r="D263" s="10">
        <v>13455.722090000001</v>
      </c>
      <c r="E263" s="12">
        <v>1.0915070880241431</v>
      </c>
      <c r="F263" s="10">
        <v>208.96600000000001</v>
      </c>
      <c r="G263" s="10">
        <v>220</v>
      </c>
      <c r="H263" s="10">
        <v>55032</v>
      </c>
      <c r="I263" s="10">
        <v>1284</v>
      </c>
      <c r="J263" s="10">
        <v>370</v>
      </c>
      <c r="K263" s="1">
        <v>0.28816199376947038</v>
      </c>
      <c r="M263" t="s">
        <v>118</v>
      </c>
    </row>
    <row r="264" spans="1:13" x14ac:dyDescent="0.25">
      <c r="A264">
        <v>3019</v>
      </c>
      <c r="B264">
        <v>2010</v>
      </c>
      <c r="C264">
        <v>3</v>
      </c>
      <c r="D264" s="10">
        <v>13716.574479999999</v>
      </c>
      <c r="E264" s="12">
        <v>1.1243125351578573</v>
      </c>
      <c r="F264" s="10">
        <v>197.80199999999999</v>
      </c>
      <c r="G264" s="10">
        <v>220</v>
      </c>
      <c r="H264" s="10">
        <v>55088</v>
      </c>
      <c r="I264" s="10">
        <v>1276</v>
      </c>
      <c r="J264" s="10">
        <v>374</v>
      </c>
      <c r="K264" s="1">
        <v>0.29310344827586204</v>
      </c>
      <c r="M264" t="s">
        <v>118</v>
      </c>
    </row>
    <row r="265" spans="1:13" x14ac:dyDescent="0.25">
      <c r="A265">
        <v>3019</v>
      </c>
      <c r="B265">
        <v>2011</v>
      </c>
      <c r="C265">
        <v>3</v>
      </c>
      <c r="D265" s="10">
        <v>13926.431487264445</v>
      </c>
      <c r="E265" s="12">
        <v>1.1430978626415853</v>
      </c>
      <c r="F265" s="10">
        <v>191.79599999999999</v>
      </c>
      <c r="G265" s="10">
        <v>220</v>
      </c>
      <c r="H265" s="10">
        <v>55337</v>
      </c>
      <c r="I265" s="10">
        <v>1284</v>
      </c>
      <c r="J265" s="10">
        <v>377</v>
      </c>
      <c r="K265" s="1">
        <v>0.29361370716510904</v>
      </c>
      <c r="M265" t="s">
        <v>118</v>
      </c>
    </row>
    <row r="266" spans="1:13" x14ac:dyDescent="0.25">
      <c r="A266">
        <v>3019</v>
      </c>
      <c r="B266">
        <v>2012</v>
      </c>
      <c r="C266">
        <v>3</v>
      </c>
      <c r="D266" s="10">
        <v>13917.531327100001</v>
      </c>
      <c r="E266" s="12">
        <v>1.160126854517312</v>
      </c>
      <c r="F266" s="10">
        <v>188.94</v>
      </c>
      <c r="G266" s="10">
        <v>220</v>
      </c>
      <c r="H266" s="10">
        <v>55566</v>
      </c>
      <c r="I266" s="10">
        <v>1255</v>
      </c>
      <c r="J266" s="10">
        <v>398</v>
      </c>
      <c r="K266" s="1">
        <v>0.31713147410358566</v>
      </c>
      <c r="M266" t="s">
        <v>118</v>
      </c>
    </row>
    <row r="267" spans="1:13" x14ac:dyDescent="0.25">
      <c r="A267">
        <v>3019</v>
      </c>
      <c r="B267">
        <v>2013</v>
      </c>
      <c r="C267">
        <v>3</v>
      </c>
      <c r="D267" s="10">
        <v>14819.507029999997</v>
      </c>
      <c r="E267" s="12">
        <v>1.178602141578931</v>
      </c>
      <c r="F267" s="10">
        <v>202.46100000000001</v>
      </c>
      <c r="G267" s="10">
        <v>220</v>
      </c>
      <c r="H267" s="10">
        <v>55757</v>
      </c>
      <c r="I267" s="10">
        <v>1243</v>
      </c>
      <c r="J267" s="10">
        <v>402</v>
      </c>
      <c r="K267" s="1">
        <v>0.32341110217216412</v>
      </c>
      <c r="M267" t="s">
        <v>118</v>
      </c>
    </row>
    <row r="268" spans="1:13" x14ac:dyDescent="0.25">
      <c r="A268">
        <v>3019</v>
      </c>
      <c r="B268">
        <v>2014</v>
      </c>
      <c r="C268">
        <v>3</v>
      </c>
      <c r="D268" s="10">
        <v>15501.701000000001</v>
      </c>
      <c r="E268" s="12">
        <v>1.2030671041042156</v>
      </c>
      <c r="F268" s="10">
        <v>201.845</v>
      </c>
      <c r="G268" s="10">
        <v>220</v>
      </c>
      <c r="H268" s="10">
        <v>56040</v>
      </c>
      <c r="I268" s="10">
        <v>1236</v>
      </c>
      <c r="J268" s="10">
        <v>408</v>
      </c>
      <c r="K268" s="1">
        <v>0.3300970873786408</v>
      </c>
      <c r="M268" t="s">
        <v>118</v>
      </c>
    </row>
    <row r="269" spans="1:13" x14ac:dyDescent="0.25">
      <c r="A269">
        <v>3019</v>
      </c>
      <c r="B269">
        <v>2015</v>
      </c>
      <c r="C269">
        <v>3</v>
      </c>
      <c r="D269" s="10">
        <v>16102.125</v>
      </c>
      <c r="E269" s="12">
        <v>1.2312762402864634</v>
      </c>
      <c r="F269" s="10">
        <v>199.21</v>
      </c>
      <c r="G269" s="10">
        <v>220</v>
      </c>
      <c r="H269" s="10">
        <v>56183</v>
      </c>
      <c r="I269" s="10">
        <v>1279</v>
      </c>
      <c r="J269" s="10">
        <v>431</v>
      </c>
      <c r="K269" s="1">
        <v>0.33698201720093823</v>
      </c>
      <c r="M269" t="s">
        <v>118</v>
      </c>
    </row>
    <row r="270" spans="1:13" x14ac:dyDescent="0.25">
      <c r="A270">
        <v>3019</v>
      </c>
      <c r="B270">
        <v>2016</v>
      </c>
      <c r="C270">
        <v>3</v>
      </c>
      <c r="D270" s="10">
        <v>17165.842839999998</v>
      </c>
      <c r="E270" s="12">
        <v>1.2455044937824149</v>
      </c>
      <c r="F270" s="10">
        <v>187.41899999999998</v>
      </c>
      <c r="G270" s="10">
        <v>220</v>
      </c>
      <c r="H270" s="10">
        <v>56332</v>
      </c>
      <c r="I270" s="10">
        <v>1286</v>
      </c>
      <c r="J270" s="10">
        <v>438</v>
      </c>
      <c r="K270" s="1">
        <v>0.3405909797822706</v>
      </c>
      <c r="M270" t="s">
        <v>118</v>
      </c>
    </row>
    <row r="271" spans="1:13" x14ac:dyDescent="0.25">
      <c r="A271">
        <v>3019</v>
      </c>
      <c r="B271">
        <v>2017</v>
      </c>
      <c r="C271">
        <v>3</v>
      </c>
      <c r="D271" s="10">
        <v>17581.54106</v>
      </c>
      <c r="E271" s="12">
        <v>1.2674505553724562</v>
      </c>
      <c r="F271" s="10">
        <v>172.96599999999998</v>
      </c>
      <c r="G271" s="10">
        <v>220</v>
      </c>
      <c r="H271" s="10">
        <v>56425</v>
      </c>
      <c r="I271" s="10">
        <v>1257</v>
      </c>
      <c r="J271" s="10">
        <v>454</v>
      </c>
      <c r="K271" s="1">
        <v>0.36117740652346858</v>
      </c>
      <c r="M271" t="s">
        <v>118</v>
      </c>
    </row>
    <row r="272" spans="1:13" x14ac:dyDescent="0.25">
      <c r="A272">
        <v>3019</v>
      </c>
      <c r="B272">
        <v>2018</v>
      </c>
      <c r="C272">
        <v>3</v>
      </c>
      <c r="D272" s="10">
        <v>17752.307529999998</v>
      </c>
      <c r="E272" s="12">
        <v>1.2994718602728874</v>
      </c>
      <c r="F272" s="10">
        <v>184.53299999999999</v>
      </c>
      <c r="G272" s="10">
        <v>220</v>
      </c>
      <c r="H272" s="10">
        <v>56515</v>
      </c>
      <c r="I272" s="10">
        <v>1252</v>
      </c>
      <c r="J272" s="10">
        <v>474</v>
      </c>
      <c r="K272" s="1">
        <v>0.37859424920127793</v>
      </c>
      <c r="M272" t="s">
        <v>118</v>
      </c>
    </row>
    <row r="273" spans="1:13" x14ac:dyDescent="0.25">
      <c r="A273">
        <v>3019</v>
      </c>
      <c r="B273">
        <v>2019</v>
      </c>
      <c r="C273">
        <v>3</v>
      </c>
      <c r="D273" s="10">
        <v>16857.003659999998</v>
      </c>
      <c r="E273" s="12">
        <v>1.3352608354138498</v>
      </c>
      <c r="F273" s="10">
        <v>180.43600000000001</v>
      </c>
      <c r="G273" s="10">
        <v>220</v>
      </c>
      <c r="H273" s="10">
        <v>56700</v>
      </c>
      <c r="I273" s="10">
        <v>1268</v>
      </c>
      <c r="J273" s="10">
        <v>480.05750798722045</v>
      </c>
      <c r="K273" s="1">
        <v>0.37859424920127793</v>
      </c>
      <c r="M273" t="s">
        <v>118</v>
      </c>
    </row>
    <row r="274" spans="1:13" x14ac:dyDescent="0.25">
      <c r="A274">
        <v>3020</v>
      </c>
      <c r="B274">
        <v>2005</v>
      </c>
      <c r="C274">
        <v>3</v>
      </c>
      <c r="D274" s="10">
        <v>9548.1171200000008</v>
      </c>
      <c r="E274" s="12">
        <v>1</v>
      </c>
      <c r="F274" s="10">
        <v>193.60400000000001</v>
      </c>
      <c r="G274" s="10">
        <v>193.60400000000001</v>
      </c>
      <c r="H274" s="10">
        <v>45915</v>
      </c>
      <c r="I274" s="10">
        <v>870</v>
      </c>
      <c r="J274" s="10">
        <v>175</v>
      </c>
      <c r="K274" s="1">
        <v>0.20114942528735633</v>
      </c>
      <c r="M274" t="s">
        <v>11</v>
      </c>
    </row>
    <row r="275" spans="1:13" x14ac:dyDescent="0.25">
      <c r="A275">
        <v>3020</v>
      </c>
      <c r="B275">
        <v>2006</v>
      </c>
      <c r="C275">
        <v>3</v>
      </c>
      <c r="D275" s="10">
        <v>9356.1048499999997</v>
      </c>
      <c r="E275" s="12">
        <v>1.0181607380073696</v>
      </c>
      <c r="F275" s="10">
        <v>187.511</v>
      </c>
      <c r="G275" s="10">
        <v>193.60400000000001</v>
      </c>
      <c r="H275" s="10">
        <v>46020</v>
      </c>
      <c r="I275" s="10">
        <v>871</v>
      </c>
      <c r="J275" s="10">
        <v>175</v>
      </c>
      <c r="K275" s="1">
        <v>0.20091848450057406</v>
      </c>
      <c r="M275" t="s">
        <v>11</v>
      </c>
    </row>
    <row r="276" spans="1:13" x14ac:dyDescent="0.25">
      <c r="A276">
        <v>3020</v>
      </c>
      <c r="B276">
        <v>2007</v>
      </c>
      <c r="C276">
        <v>3</v>
      </c>
      <c r="D276" s="10">
        <v>15842.248</v>
      </c>
      <c r="E276" s="12">
        <v>1.0531931014872313</v>
      </c>
      <c r="F276" s="10">
        <v>195.452</v>
      </c>
      <c r="G276" s="10">
        <v>195.452</v>
      </c>
      <c r="H276" s="10">
        <v>46451</v>
      </c>
      <c r="I276" s="10">
        <v>871</v>
      </c>
      <c r="J276" s="10">
        <v>175</v>
      </c>
      <c r="K276" s="1">
        <v>0.20091848450057406</v>
      </c>
      <c r="M276" t="s">
        <v>11</v>
      </c>
    </row>
    <row r="277" spans="1:13" x14ac:dyDescent="0.25">
      <c r="A277">
        <v>3020</v>
      </c>
      <c r="B277">
        <v>2008</v>
      </c>
      <c r="C277">
        <v>3</v>
      </c>
      <c r="D277" s="10">
        <v>10582.17316</v>
      </c>
      <c r="E277" s="12">
        <v>1.078564603993923</v>
      </c>
      <c r="F277" s="10">
        <v>189.10499999999999</v>
      </c>
      <c r="G277" s="10">
        <v>195.452</v>
      </c>
      <c r="H277" s="10">
        <v>46215</v>
      </c>
      <c r="I277" s="10">
        <v>871</v>
      </c>
      <c r="J277" s="10">
        <v>175</v>
      </c>
      <c r="K277" s="1">
        <v>0.20091848450057406</v>
      </c>
      <c r="M277" t="s">
        <v>11</v>
      </c>
    </row>
    <row r="278" spans="1:13" x14ac:dyDescent="0.25">
      <c r="A278">
        <v>3020</v>
      </c>
      <c r="B278">
        <v>2009</v>
      </c>
      <c r="C278">
        <v>3</v>
      </c>
      <c r="D278" s="10">
        <v>11183.125449999998</v>
      </c>
      <c r="E278" s="12">
        <v>1.0915070880241431</v>
      </c>
      <c r="F278" s="10">
        <v>206.94</v>
      </c>
      <c r="G278" s="10">
        <v>206.94</v>
      </c>
      <c r="H278" s="10">
        <v>46349</v>
      </c>
      <c r="I278" s="10">
        <v>944</v>
      </c>
      <c r="J278" s="10">
        <v>213</v>
      </c>
      <c r="K278" s="1">
        <v>0.22563559322033899</v>
      </c>
      <c r="M278" t="s">
        <v>11</v>
      </c>
    </row>
    <row r="279" spans="1:13" x14ac:dyDescent="0.25">
      <c r="A279">
        <v>3020</v>
      </c>
      <c r="B279">
        <v>2010</v>
      </c>
      <c r="C279">
        <v>3</v>
      </c>
      <c r="D279" s="10">
        <v>7497.4209500000006</v>
      </c>
      <c r="E279" s="12">
        <v>1.1243125351578573</v>
      </c>
      <c r="F279" s="10">
        <v>206.94</v>
      </c>
      <c r="G279" s="10">
        <v>206.94</v>
      </c>
      <c r="H279" s="10">
        <v>46710</v>
      </c>
      <c r="I279" s="10">
        <v>944</v>
      </c>
      <c r="J279" s="10">
        <v>213</v>
      </c>
      <c r="K279" s="1">
        <v>0.22563559322033899</v>
      </c>
      <c r="M279" t="s">
        <v>11</v>
      </c>
    </row>
    <row r="280" spans="1:13" x14ac:dyDescent="0.25">
      <c r="A280">
        <v>3020</v>
      </c>
      <c r="B280">
        <v>2011</v>
      </c>
      <c r="C280">
        <v>3</v>
      </c>
      <c r="D280" s="10">
        <v>12104.256969999999</v>
      </c>
      <c r="E280" s="12">
        <v>1.1430978626415853</v>
      </c>
      <c r="F280" s="10">
        <v>196.11500000000001</v>
      </c>
      <c r="G280" s="10">
        <v>206.94</v>
      </c>
      <c r="H280" s="10">
        <v>46748</v>
      </c>
      <c r="I280" s="10">
        <v>962</v>
      </c>
      <c r="J280" s="10">
        <v>225</v>
      </c>
      <c r="K280" s="1">
        <v>0.2338877338877339</v>
      </c>
      <c r="M280" t="s">
        <v>11</v>
      </c>
    </row>
    <row r="281" spans="1:13" x14ac:dyDescent="0.25">
      <c r="A281">
        <v>3020</v>
      </c>
      <c r="B281">
        <v>2012</v>
      </c>
      <c r="C281">
        <v>3</v>
      </c>
      <c r="D281" s="10">
        <v>12803.057430000001</v>
      </c>
      <c r="E281" s="12">
        <v>1.160126854517312</v>
      </c>
      <c r="F281" s="10">
        <v>180.33199999999999</v>
      </c>
      <c r="G281" s="10">
        <v>206.94</v>
      </c>
      <c r="H281" s="10">
        <v>46879</v>
      </c>
      <c r="I281" s="10">
        <v>971</v>
      </c>
      <c r="J281" s="10">
        <v>228</v>
      </c>
      <c r="K281" s="1">
        <v>0.23480947476828012</v>
      </c>
      <c r="M281" t="s">
        <v>11</v>
      </c>
    </row>
    <row r="282" spans="1:13" x14ac:dyDescent="0.25">
      <c r="A282">
        <v>3020</v>
      </c>
      <c r="B282">
        <v>2013</v>
      </c>
      <c r="C282">
        <v>3</v>
      </c>
      <c r="D282" s="10">
        <v>11080.579680000001</v>
      </c>
      <c r="E282" s="12">
        <v>1.178602141578931</v>
      </c>
      <c r="F282" s="10">
        <v>195.749</v>
      </c>
      <c r="G282" s="10">
        <v>206.94</v>
      </c>
      <c r="H282" s="10">
        <v>47074</v>
      </c>
      <c r="I282" s="10">
        <v>980</v>
      </c>
      <c r="J282" s="10">
        <v>231</v>
      </c>
      <c r="K282" s="1">
        <v>0.23571428571428571</v>
      </c>
      <c r="M282" t="s">
        <v>11</v>
      </c>
    </row>
    <row r="283" spans="1:13" x14ac:dyDescent="0.25">
      <c r="A283">
        <v>3020</v>
      </c>
      <c r="B283">
        <v>2014</v>
      </c>
      <c r="C283">
        <v>3</v>
      </c>
      <c r="D283" s="10">
        <v>14850.227000000001</v>
      </c>
      <c r="E283" s="12">
        <v>1.2030671041042156</v>
      </c>
      <c r="F283" s="10">
        <v>194.17400000000001</v>
      </c>
      <c r="G283" s="10">
        <v>206.94</v>
      </c>
      <c r="H283" s="10">
        <v>47187</v>
      </c>
      <c r="I283" s="10">
        <v>996</v>
      </c>
      <c r="J283" s="10">
        <v>244</v>
      </c>
      <c r="K283" s="1">
        <v>0.24497991967871485</v>
      </c>
      <c r="M283" t="s">
        <v>11</v>
      </c>
    </row>
    <row r="284" spans="1:13" x14ac:dyDescent="0.25">
      <c r="A284">
        <v>3020</v>
      </c>
      <c r="B284">
        <v>2015</v>
      </c>
      <c r="C284">
        <v>3</v>
      </c>
      <c r="D284" s="10">
        <v>13121.322</v>
      </c>
      <c r="E284" s="12">
        <v>1.2312762402864634</v>
      </c>
      <c r="F284" s="10">
        <v>185.13200000000001</v>
      </c>
      <c r="G284" s="10">
        <v>206.94</v>
      </c>
      <c r="H284" s="10">
        <v>47298</v>
      </c>
      <c r="I284" s="10">
        <v>1001</v>
      </c>
      <c r="J284" s="10">
        <v>248</v>
      </c>
      <c r="K284" s="1">
        <v>0.24775224775224775</v>
      </c>
      <c r="M284" t="s">
        <v>11</v>
      </c>
    </row>
    <row r="285" spans="1:13" x14ac:dyDescent="0.25">
      <c r="A285">
        <v>3020</v>
      </c>
      <c r="B285">
        <v>2016</v>
      </c>
      <c r="C285">
        <v>3</v>
      </c>
      <c r="D285" s="10">
        <v>14059.731199999998</v>
      </c>
      <c r="E285" s="12">
        <v>1.2455044937824149</v>
      </c>
      <c r="F285" s="10">
        <v>171.316</v>
      </c>
      <c r="G285" s="10">
        <v>206.94</v>
      </c>
      <c r="H285" s="10">
        <v>47362</v>
      </c>
      <c r="I285" s="10">
        <v>1001</v>
      </c>
      <c r="J285" s="10">
        <v>250</v>
      </c>
      <c r="K285" s="1">
        <v>0.24975024975024976</v>
      </c>
      <c r="M285" t="s">
        <v>11</v>
      </c>
    </row>
    <row r="286" spans="1:13" x14ac:dyDescent="0.25">
      <c r="A286">
        <v>3020</v>
      </c>
      <c r="B286">
        <v>2017</v>
      </c>
      <c r="C286">
        <v>3</v>
      </c>
      <c r="D286" s="10">
        <v>13736.802530000001</v>
      </c>
      <c r="E286" s="12">
        <v>1.2674505553724562</v>
      </c>
      <c r="F286" s="10">
        <v>163.61099999999999</v>
      </c>
      <c r="G286" s="10">
        <v>206.94</v>
      </c>
      <c r="H286" s="10">
        <v>47427</v>
      </c>
      <c r="I286" s="10">
        <v>1005</v>
      </c>
      <c r="J286" s="10">
        <v>251</v>
      </c>
      <c r="K286" s="1">
        <v>0.24975124378109453</v>
      </c>
      <c r="M286" t="s">
        <v>11</v>
      </c>
    </row>
    <row r="287" spans="1:13" x14ac:dyDescent="0.25">
      <c r="A287">
        <v>3020</v>
      </c>
      <c r="B287">
        <v>2018</v>
      </c>
      <c r="C287">
        <v>3</v>
      </c>
      <c r="D287" s="10">
        <v>14687.808559999999</v>
      </c>
      <c r="E287" s="12">
        <v>1.2994718602728874</v>
      </c>
      <c r="F287" s="10">
        <v>167.80600000000001</v>
      </c>
      <c r="G287" s="10">
        <v>206.94</v>
      </c>
      <c r="H287" s="10">
        <v>47626</v>
      </c>
      <c r="I287" s="10">
        <v>1009</v>
      </c>
      <c r="J287" s="10">
        <v>253</v>
      </c>
      <c r="K287" s="1">
        <v>0.25074331020812685</v>
      </c>
      <c r="M287" t="s">
        <v>11</v>
      </c>
    </row>
    <row r="288" spans="1:13" s="13" customFormat="1" x14ac:dyDescent="0.25">
      <c r="A288" s="13">
        <v>3020</v>
      </c>
      <c r="B288" s="13">
        <v>2019</v>
      </c>
      <c r="C288" s="13">
        <v>3</v>
      </c>
      <c r="D288" s="14">
        <v>14566.545779999999</v>
      </c>
      <c r="E288" s="15">
        <v>1.3352608354138498</v>
      </c>
      <c r="F288" s="14">
        <v>176.84299999999999</v>
      </c>
      <c r="G288" s="14">
        <v>206.94</v>
      </c>
      <c r="H288" s="14">
        <v>47725</v>
      </c>
      <c r="I288" s="14">
        <v>1015</v>
      </c>
      <c r="J288" s="14">
        <v>253</v>
      </c>
      <c r="K288" s="16">
        <v>0.24926108374384237</v>
      </c>
      <c r="M288" s="13" t="s">
        <v>11</v>
      </c>
    </row>
    <row r="289" spans="1:13" x14ac:dyDescent="0.25">
      <c r="A289">
        <v>3022</v>
      </c>
      <c r="B289">
        <v>2005</v>
      </c>
      <c r="C289">
        <v>3</v>
      </c>
      <c r="D289" s="10">
        <v>9677.0848299999998</v>
      </c>
      <c r="E289" s="12">
        <v>1</v>
      </c>
      <c r="F289" s="10">
        <v>299.18</v>
      </c>
      <c r="G289" s="10">
        <v>299.18</v>
      </c>
      <c r="H289" s="10">
        <v>54802</v>
      </c>
      <c r="I289" s="10">
        <v>1140</v>
      </c>
      <c r="J289" s="10">
        <v>327</v>
      </c>
      <c r="K289" s="1">
        <v>0.2868421052631579</v>
      </c>
      <c r="M289" t="s">
        <v>36</v>
      </c>
    </row>
    <row r="290" spans="1:13" x14ac:dyDescent="0.25">
      <c r="A290">
        <v>3022</v>
      </c>
      <c r="B290">
        <v>2006</v>
      </c>
      <c r="C290">
        <v>3</v>
      </c>
      <c r="D290" s="10">
        <v>10078.964550000001</v>
      </c>
      <c r="E290" s="12">
        <v>1.0181607380073696</v>
      </c>
      <c r="F290" s="10">
        <v>301.57</v>
      </c>
      <c r="G290" s="10">
        <v>301.57</v>
      </c>
      <c r="H290" s="10">
        <v>55264</v>
      </c>
      <c r="I290" s="10">
        <v>1144</v>
      </c>
      <c r="J290" s="10">
        <v>317</v>
      </c>
      <c r="K290" s="1">
        <v>0.27709790209790208</v>
      </c>
      <c r="M290" t="s">
        <v>36</v>
      </c>
    </row>
    <row r="291" spans="1:13" x14ac:dyDescent="0.25">
      <c r="A291">
        <v>3022</v>
      </c>
      <c r="B291">
        <v>2007</v>
      </c>
      <c r="C291">
        <v>3</v>
      </c>
      <c r="D291" s="10">
        <v>10014.279630000001</v>
      </c>
      <c r="E291" s="12">
        <v>1.0531931014872313</v>
      </c>
      <c r="F291" s="10">
        <v>285.666</v>
      </c>
      <c r="G291" s="10">
        <v>301.57</v>
      </c>
      <c r="H291" s="10">
        <v>55082</v>
      </c>
      <c r="I291" s="10">
        <v>1132</v>
      </c>
      <c r="J291" s="10">
        <v>320</v>
      </c>
      <c r="K291" s="1">
        <v>0.28268551236749118</v>
      </c>
      <c r="M291" t="s">
        <v>36</v>
      </c>
    </row>
    <row r="292" spans="1:13" x14ac:dyDescent="0.25">
      <c r="A292">
        <v>3022</v>
      </c>
      <c r="B292">
        <v>2008</v>
      </c>
      <c r="C292">
        <v>3</v>
      </c>
      <c r="D292" s="10">
        <v>10135.61875</v>
      </c>
      <c r="E292" s="12">
        <v>1.078564603993923</v>
      </c>
      <c r="F292" s="10">
        <v>269.84399999999999</v>
      </c>
      <c r="G292" s="10">
        <v>301.57</v>
      </c>
      <c r="H292" s="10">
        <v>55253</v>
      </c>
      <c r="I292" s="10">
        <v>1145</v>
      </c>
      <c r="J292" s="10">
        <v>337</v>
      </c>
      <c r="K292" s="1">
        <v>0.29432314410480348</v>
      </c>
      <c r="M292" t="s">
        <v>36</v>
      </c>
    </row>
    <row r="293" spans="1:13" x14ac:dyDescent="0.25">
      <c r="A293">
        <v>3022</v>
      </c>
      <c r="B293">
        <v>2009</v>
      </c>
      <c r="C293">
        <v>3</v>
      </c>
      <c r="D293" s="10">
        <v>10254.038710000001</v>
      </c>
      <c r="E293" s="12">
        <v>1.0915070880241431</v>
      </c>
      <c r="F293" s="10">
        <v>246.572</v>
      </c>
      <c r="G293" s="10">
        <v>301.57</v>
      </c>
      <c r="H293" s="10">
        <v>56074</v>
      </c>
      <c r="I293" s="10">
        <v>1178</v>
      </c>
      <c r="J293" s="10">
        <v>340</v>
      </c>
      <c r="K293" s="1">
        <v>0.28862478777589134</v>
      </c>
      <c r="M293" t="s">
        <v>36</v>
      </c>
    </row>
    <row r="294" spans="1:13" x14ac:dyDescent="0.25">
      <c r="A294">
        <v>3022</v>
      </c>
      <c r="B294">
        <v>2010</v>
      </c>
      <c r="C294">
        <v>3</v>
      </c>
      <c r="D294" s="10">
        <v>11324.498810148905</v>
      </c>
      <c r="E294" s="12">
        <v>1.1243125351578573</v>
      </c>
      <c r="F294" s="10">
        <v>260.447</v>
      </c>
      <c r="G294" s="10">
        <v>301.57</v>
      </c>
      <c r="H294" s="10">
        <v>56311</v>
      </c>
      <c r="I294" s="10">
        <v>1255</v>
      </c>
      <c r="J294" s="10">
        <v>399</v>
      </c>
      <c r="K294" s="1">
        <v>0.31792828685258961</v>
      </c>
      <c r="M294" t="s">
        <v>36</v>
      </c>
    </row>
    <row r="295" spans="1:13" x14ac:dyDescent="0.25">
      <c r="A295">
        <v>3022</v>
      </c>
      <c r="B295">
        <v>2011</v>
      </c>
      <c r="C295">
        <v>3</v>
      </c>
      <c r="D295" s="10">
        <v>11878.725109999999</v>
      </c>
      <c r="E295" s="12">
        <v>1.1430978626415853</v>
      </c>
      <c r="F295" s="10">
        <v>238.91899999999998</v>
      </c>
      <c r="G295" s="10">
        <v>301.57</v>
      </c>
      <c r="H295" s="10">
        <v>56556</v>
      </c>
      <c r="I295" s="10">
        <v>1194</v>
      </c>
      <c r="J295" s="10">
        <v>360</v>
      </c>
      <c r="K295" s="1">
        <v>0.30150753768844218</v>
      </c>
      <c r="M295" t="s">
        <v>36</v>
      </c>
    </row>
    <row r="296" spans="1:13" x14ac:dyDescent="0.25">
      <c r="A296">
        <v>3022</v>
      </c>
      <c r="B296">
        <v>2012</v>
      </c>
      <c r="C296">
        <v>3</v>
      </c>
      <c r="D296" s="10">
        <v>12691.405879951097</v>
      </c>
      <c r="E296" s="12">
        <v>1.160126854517312</v>
      </c>
      <c r="F296" s="10">
        <v>262.786</v>
      </c>
      <c r="G296" s="10">
        <v>301.57</v>
      </c>
      <c r="H296" s="10">
        <v>56795</v>
      </c>
      <c r="I296" s="10">
        <v>1211</v>
      </c>
      <c r="J296" s="10">
        <v>368</v>
      </c>
      <c r="K296" s="1">
        <v>0.30388109000825764</v>
      </c>
      <c r="M296" t="s">
        <v>34</v>
      </c>
    </row>
    <row r="297" spans="1:13" x14ac:dyDescent="0.25">
      <c r="A297">
        <v>3022</v>
      </c>
      <c r="B297">
        <v>2013</v>
      </c>
      <c r="C297">
        <v>3</v>
      </c>
      <c r="D297" s="10">
        <v>12744.205820000001</v>
      </c>
      <c r="E297" s="12">
        <v>1.178602141578931</v>
      </c>
      <c r="F297" s="10">
        <v>253.559</v>
      </c>
      <c r="G297" s="10">
        <v>301.57</v>
      </c>
      <c r="H297" s="10">
        <v>56231</v>
      </c>
      <c r="I297" s="10">
        <v>1210</v>
      </c>
      <c r="J297" s="10">
        <v>378</v>
      </c>
      <c r="K297" s="1">
        <v>0.31239669421487604</v>
      </c>
      <c r="M297" t="s">
        <v>34</v>
      </c>
    </row>
    <row r="298" spans="1:13" x14ac:dyDescent="0.25">
      <c r="A298">
        <v>3022</v>
      </c>
      <c r="B298">
        <v>2014</v>
      </c>
      <c r="C298">
        <v>3</v>
      </c>
      <c r="D298" s="10">
        <v>12715.862000000001</v>
      </c>
      <c r="E298" s="12">
        <v>1.2030671041042156</v>
      </c>
      <c r="F298" s="10">
        <v>227.636</v>
      </c>
      <c r="G298" s="10">
        <v>301.57</v>
      </c>
      <c r="H298" s="10">
        <v>57421</v>
      </c>
      <c r="I298" s="10">
        <v>1213</v>
      </c>
      <c r="J298" s="10">
        <v>380</v>
      </c>
      <c r="K298" s="1">
        <v>0.31327287716405605</v>
      </c>
      <c r="M298" t="s">
        <v>34</v>
      </c>
    </row>
    <row r="299" spans="1:13" x14ac:dyDescent="0.25">
      <c r="A299">
        <v>3022</v>
      </c>
      <c r="B299">
        <v>2015</v>
      </c>
      <c r="C299">
        <v>3</v>
      </c>
      <c r="D299" s="10">
        <v>12661.266000000001</v>
      </c>
      <c r="E299" s="12">
        <v>1.2312762402864634</v>
      </c>
      <c r="F299" s="10">
        <v>232.75300000000001</v>
      </c>
      <c r="G299" s="10">
        <v>301.57</v>
      </c>
      <c r="H299" s="10">
        <v>57731</v>
      </c>
      <c r="I299" s="10">
        <v>1216</v>
      </c>
      <c r="J299" s="10">
        <v>396</v>
      </c>
      <c r="K299" s="1">
        <v>0.32565789473684209</v>
      </c>
      <c r="M299" t="s">
        <v>34</v>
      </c>
    </row>
    <row r="300" spans="1:13" x14ac:dyDescent="0.25">
      <c r="A300">
        <v>3022</v>
      </c>
      <c r="B300">
        <v>2016</v>
      </c>
      <c r="C300">
        <v>3</v>
      </c>
      <c r="D300" s="10">
        <v>13592.05229</v>
      </c>
      <c r="E300" s="12">
        <v>1.2455044937824149</v>
      </c>
      <c r="F300" s="10">
        <v>254.21799999999999</v>
      </c>
      <c r="G300" s="10">
        <v>301.57</v>
      </c>
      <c r="H300" s="10">
        <v>58080</v>
      </c>
      <c r="I300" s="10">
        <v>1195</v>
      </c>
      <c r="J300" s="10">
        <v>375</v>
      </c>
      <c r="K300" s="1">
        <v>0.31380753138075312</v>
      </c>
      <c r="M300" t="s">
        <v>34</v>
      </c>
    </row>
    <row r="301" spans="1:13" x14ac:dyDescent="0.25">
      <c r="A301">
        <v>3022</v>
      </c>
      <c r="B301">
        <v>2017</v>
      </c>
      <c r="C301">
        <v>3</v>
      </c>
      <c r="D301" s="10">
        <v>13088.795149999998</v>
      </c>
      <c r="E301" s="12">
        <v>1.2674505553724562</v>
      </c>
      <c r="F301" s="10">
        <v>228.19200000000001</v>
      </c>
      <c r="G301" s="10">
        <v>301.57</v>
      </c>
      <c r="H301" s="10">
        <v>58662</v>
      </c>
      <c r="I301" s="10">
        <v>1236</v>
      </c>
      <c r="J301" s="10">
        <v>400</v>
      </c>
      <c r="K301" s="1">
        <v>0.32362459546925565</v>
      </c>
      <c r="M301" t="s">
        <v>34</v>
      </c>
    </row>
    <row r="302" spans="1:13" x14ac:dyDescent="0.25">
      <c r="A302">
        <v>3022</v>
      </c>
      <c r="B302">
        <v>2018</v>
      </c>
      <c r="C302">
        <v>3</v>
      </c>
      <c r="D302" s="10">
        <v>13576.024710000002</v>
      </c>
      <c r="E302" s="12">
        <v>1.2994718602728874</v>
      </c>
      <c r="F302" s="10">
        <v>231.78200000000001</v>
      </c>
      <c r="G302" s="10">
        <v>301.57</v>
      </c>
      <c r="H302" s="10">
        <v>59187</v>
      </c>
      <c r="I302" s="10">
        <v>1243</v>
      </c>
      <c r="J302" s="10">
        <v>408</v>
      </c>
      <c r="K302" s="1">
        <v>0.32823813354786807</v>
      </c>
      <c r="M302" t="s">
        <v>34</v>
      </c>
    </row>
    <row r="303" spans="1:13" x14ac:dyDescent="0.25">
      <c r="A303">
        <v>3022</v>
      </c>
      <c r="B303">
        <v>2019</v>
      </c>
      <c r="C303">
        <v>3</v>
      </c>
      <c r="D303" s="10">
        <v>13298.367649999998</v>
      </c>
      <c r="E303" s="12">
        <v>1.3352608354138498</v>
      </c>
      <c r="F303" s="10">
        <v>229.17400000000001</v>
      </c>
      <c r="G303" s="10">
        <v>301.57</v>
      </c>
      <c r="H303" s="10">
        <v>59811</v>
      </c>
      <c r="I303" s="10">
        <v>980</v>
      </c>
      <c r="J303" s="10">
        <v>386</v>
      </c>
      <c r="K303" s="1">
        <v>0.39387755102040817</v>
      </c>
      <c r="M303" t="s">
        <v>34</v>
      </c>
    </row>
    <row r="304" spans="1:13" x14ac:dyDescent="0.25">
      <c r="A304">
        <v>3023</v>
      </c>
      <c r="B304">
        <v>2005</v>
      </c>
      <c r="C304">
        <v>3</v>
      </c>
      <c r="D304" s="10">
        <v>6826.1729000000005</v>
      </c>
      <c r="E304" s="12">
        <v>1</v>
      </c>
      <c r="F304" s="10">
        <v>192.71100000000001</v>
      </c>
      <c r="G304" s="10">
        <v>192.71100000000001</v>
      </c>
      <c r="H304" s="10">
        <v>35986</v>
      </c>
      <c r="I304" s="10">
        <v>478</v>
      </c>
      <c r="J304" s="10">
        <v>203</v>
      </c>
      <c r="K304" s="1">
        <v>0.42468619246861927</v>
      </c>
      <c r="M304" t="s">
        <v>4</v>
      </c>
    </row>
    <row r="305" spans="1:13" x14ac:dyDescent="0.25">
      <c r="A305">
        <v>3023</v>
      </c>
      <c r="B305">
        <v>2006</v>
      </c>
      <c r="C305">
        <v>3</v>
      </c>
      <c r="D305" s="10">
        <v>6026.1797300000007</v>
      </c>
      <c r="E305" s="12">
        <v>1.0181607380073696</v>
      </c>
      <c r="F305" s="10">
        <v>196.464</v>
      </c>
      <c r="G305" s="10">
        <v>196.464</v>
      </c>
      <c r="H305" s="10">
        <v>36569</v>
      </c>
      <c r="I305" s="10">
        <v>491</v>
      </c>
      <c r="J305" s="10">
        <v>214</v>
      </c>
      <c r="K305" s="1">
        <v>0.43584521384928715</v>
      </c>
      <c r="M305" t="s">
        <v>4</v>
      </c>
    </row>
    <row r="306" spans="1:13" x14ac:dyDescent="0.25">
      <c r="A306">
        <v>3023</v>
      </c>
      <c r="B306">
        <v>2007</v>
      </c>
      <c r="C306">
        <v>3</v>
      </c>
      <c r="D306" s="10">
        <v>7375.8704400000006</v>
      </c>
      <c r="E306" s="12">
        <v>1.0531931014872313</v>
      </c>
      <c r="F306" s="10">
        <v>191.679</v>
      </c>
      <c r="G306" s="10">
        <v>196.464</v>
      </c>
      <c r="H306" s="10">
        <v>37108</v>
      </c>
      <c r="I306" s="10">
        <v>490</v>
      </c>
      <c r="J306" s="10">
        <v>217</v>
      </c>
      <c r="K306" s="1">
        <v>0.44285714285714284</v>
      </c>
      <c r="M306" t="s">
        <v>4</v>
      </c>
    </row>
    <row r="307" spans="1:13" x14ac:dyDescent="0.25">
      <c r="A307">
        <v>3023</v>
      </c>
      <c r="B307">
        <v>2008</v>
      </c>
      <c r="C307">
        <v>3</v>
      </c>
      <c r="D307" s="10">
        <v>7449.9271529999996</v>
      </c>
      <c r="E307" s="12">
        <v>1.078564603993923</v>
      </c>
      <c r="F307" s="10">
        <v>182.43899999999999</v>
      </c>
      <c r="G307" s="10">
        <v>196.464</v>
      </c>
      <c r="H307" s="10">
        <v>37473</v>
      </c>
      <c r="I307" s="10">
        <v>486</v>
      </c>
      <c r="J307" s="10">
        <v>221</v>
      </c>
      <c r="K307" s="1">
        <v>0.45473251028806583</v>
      </c>
      <c r="M307" t="s">
        <v>4</v>
      </c>
    </row>
    <row r="308" spans="1:13" x14ac:dyDescent="0.25">
      <c r="A308">
        <v>3023</v>
      </c>
      <c r="B308">
        <v>2009</v>
      </c>
      <c r="C308">
        <v>3</v>
      </c>
      <c r="D308" s="10">
        <v>7381.4177</v>
      </c>
      <c r="E308" s="12">
        <v>1.0915070880241431</v>
      </c>
      <c r="F308" s="10">
        <v>180.423</v>
      </c>
      <c r="G308" s="10">
        <v>196.464</v>
      </c>
      <c r="H308" s="10">
        <v>37223</v>
      </c>
      <c r="I308" s="10">
        <v>541</v>
      </c>
      <c r="J308" s="10">
        <v>275</v>
      </c>
      <c r="K308" s="1">
        <v>0.50831792975970425</v>
      </c>
      <c r="M308" t="s">
        <v>4</v>
      </c>
    </row>
    <row r="309" spans="1:13" x14ac:dyDescent="0.25">
      <c r="A309">
        <v>3023</v>
      </c>
      <c r="B309">
        <v>2010</v>
      </c>
      <c r="C309">
        <v>3</v>
      </c>
      <c r="D309" s="10">
        <v>7198.7223800000002</v>
      </c>
      <c r="E309" s="12">
        <v>1.1243125351578573</v>
      </c>
      <c r="F309" s="10">
        <v>189.6</v>
      </c>
      <c r="G309" s="10">
        <v>196.464</v>
      </c>
      <c r="H309" s="10">
        <v>37654</v>
      </c>
      <c r="I309" s="10">
        <v>508</v>
      </c>
      <c r="J309" s="10">
        <v>242</v>
      </c>
      <c r="K309" s="1">
        <v>0.4763779527559055</v>
      </c>
      <c r="M309" t="s">
        <v>4</v>
      </c>
    </row>
    <row r="310" spans="1:13" x14ac:dyDescent="0.25">
      <c r="A310">
        <v>3023</v>
      </c>
      <c r="B310">
        <v>2011</v>
      </c>
      <c r="C310">
        <v>3</v>
      </c>
      <c r="D310" s="10">
        <v>6598.5596100000002</v>
      </c>
      <c r="E310" s="12">
        <v>1.1430978626415853</v>
      </c>
      <c r="F310" s="10">
        <v>192.53800000000001</v>
      </c>
      <c r="G310" s="10">
        <v>196.464</v>
      </c>
      <c r="H310" s="10">
        <v>37967</v>
      </c>
      <c r="I310" s="10">
        <v>649</v>
      </c>
      <c r="J310" s="10">
        <v>260</v>
      </c>
      <c r="K310" s="1">
        <v>0.40061633281972264</v>
      </c>
      <c r="M310" t="s">
        <v>4</v>
      </c>
    </row>
    <row r="311" spans="1:13" x14ac:dyDescent="0.25">
      <c r="A311">
        <v>3023</v>
      </c>
      <c r="B311">
        <v>2012</v>
      </c>
      <c r="C311">
        <v>3</v>
      </c>
      <c r="D311" s="10">
        <v>7799.1961700000011</v>
      </c>
      <c r="E311" s="12">
        <v>1.160126854517312</v>
      </c>
      <c r="F311" s="10">
        <v>192.04499999999999</v>
      </c>
      <c r="G311" s="10">
        <v>196.464</v>
      </c>
      <c r="H311" s="10">
        <v>38263</v>
      </c>
      <c r="I311" s="10">
        <v>512</v>
      </c>
      <c r="J311" s="10">
        <v>238</v>
      </c>
      <c r="K311" s="1">
        <v>0.46484375</v>
      </c>
      <c r="M311" t="s">
        <v>4</v>
      </c>
    </row>
    <row r="312" spans="1:13" x14ac:dyDescent="0.25">
      <c r="A312">
        <v>3023</v>
      </c>
      <c r="B312">
        <v>2013</v>
      </c>
      <c r="C312">
        <v>3</v>
      </c>
      <c r="D312" s="10">
        <v>8727.5399399999988</v>
      </c>
      <c r="E312" s="12">
        <v>1.178602141578931</v>
      </c>
      <c r="F312" s="10">
        <v>197.59100000000001</v>
      </c>
      <c r="G312" s="10">
        <v>197.59100000000001</v>
      </c>
      <c r="H312" s="10">
        <v>38546</v>
      </c>
      <c r="I312" s="10">
        <v>496</v>
      </c>
      <c r="J312" s="10">
        <v>227</v>
      </c>
      <c r="K312" s="1">
        <v>0.45766129032258063</v>
      </c>
      <c r="M312" t="s">
        <v>4</v>
      </c>
    </row>
    <row r="313" spans="1:13" x14ac:dyDescent="0.25">
      <c r="A313">
        <v>3023</v>
      </c>
      <c r="B313">
        <v>2014</v>
      </c>
      <c r="C313">
        <v>3</v>
      </c>
      <c r="D313" s="10">
        <v>8559.9989999999998</v>
      </c>
      <c r="E313" s="12">
        <v>1.2030671041042156</v>
      </c>
      <c r="F313" s="10">
        <v>169.31</v>
      </c>
      <c r="G313" s="10">
        <v>197.59100000000001</v>
      </c>
      <c r="H313" s="10">
        <v>38790</v>
      </c>
      <c r="I313" s="10">
        <v>500</v>
      </c>
      <c r="J313" s="10">
        <v>233</v>
      </c>
      <c r="K313" s="1">
        <v>0.46600000000000003</v>
      </c>
      <c r="M313" t="s">
        <v>4</v>
      </c>
    </row>
    <row r="314" spans="1:13" x14ac:dyDescent="0.25">
      <c r="A314">
        <v>3023</v>
      </c>
      <c r="B314">
        <v>2015</v>
      </c>
      <c r="C314">
        <v>3</v>
      </c>
      <c r="D314" s="10">
        <v>8836.8809999999994</v>
      </c>
      <c r="E314" s="12">
        <v>1.2312762402864634</v>
      </c>
      <c r="F314" s="10">
        <v>175.113</v>
      </c>
      <c r="G314" s="10">
        <v>197.59100000000001</v>
      </c>
      <c r="H314" s="10">
        <v>39128</v>
      </c>
      <c r="I314" s="10">
        <v>498</v>
      </c>
      <c r="J314" s="10">
        <v>232</v>
      </c>
      <c r="K314" s="1">
        <v>0.46586345381526106</v>
      </c>
      <c r="M314" t="s">
        <v>4</v>
      </c>
    </row>
    <row r="315" spans="1:13" x14ac:dyDescent="0.25">
      <c r="A315">
        <v>3023</v>
      </c>
      <c r="B315">
        <v>2016</v>
      </c>
      <c r="C315">
        <v>3</v>
      </c>
      <c r="D315" s="10">
        <v>9685.2382899999993</v>
      </c>
      <c r="E315" s="12">
        <v>1.2455044937824149</v>
      </c>
      <c r="F315" s="10">
        <v>187.33099999999999</v>
      </c>
      <c r="G315" s="10">
        <v>197.59100000000001</v>
      </c>
      <c r="H315" s="10">
        <v>39406</v>
      </c>
      <c r="I315" s="10">
        <v>503</v>
      </c>
      <c r="J315" s="10">
        <v>233</v>
      </c>
      <c r="K315" s="1">
        <v>0.46322067594433397</v>
      </c>
      <c r="M315" t="s">
        <v>4</v>
      </c>
    </row>
    <row r="316" spans="1:13" x14ac:dyDescent="0.25">
      <c r="A316">
        <v>3023</v>
      </c>
      <c r="B316">
        <v>2017</v>
      </c>
      <c r="C316">
        <v>3</v>
      </c>
      <c r="D316" s="10">
        <v>9372.9033099999997</v>
      </c>
      <c r="E316" s="12">
        <v>1.2674505553724562</v>
      </c>
      <c r="F316" s="10">
        <v>172.881</v>
      </c>
      <c r="G316" s="10">
        <v>197.59100000000001</v>
      </c>
      <c r="H316" s="10">
        <v>39623</v>
      </c>
      <c r="I316" s="10">
        <v>507</v>
      </c>
      <c r="J316" s="10">
        <v>238</v>
      </c>
      <c r="K316" s="1">
        <v>0.46942800788954636</v>
      </c>
      <c r="M316" t="s">
        <v>4</v>
      </c>
    </row>
    <row r="317" spans="1:13" x14ac:dyDescent="0.25">
      <c r="A317">
        <v>3023</v>
      </c>
      <c r="B317">
        <v>2018</v>
      </c>
      <c r="C317">
        <v>3</v>
      </c>
      <c r="D317" s="10">
        <v>9964.5648800000017</v>
      </c>
      <c r="E317" s="12">
        <v>1.2994718602728874</v>
      </c>
      <c r="F317" s="10">
        <v>186.91200000000001</v>
      </c>
      <c r="G317" s="10">
        <v>197.59100000000001</v>
      </c>
      <c r="H317" s="10">
        <v>39905</v>
      </c>
      <c r="I317" s="10">
        <v>510</v>
      </c>
      <c r="J317" s="10">
        <v>240</v>
      </c>
      <c r="K317" s="1">
        <v>0.47058823529411764</v>
      </c>
      <c r="M317" t="s">
        <v>4</v>
      </c>
    </row>
    <row r="318" spans="1:13" s="13" customFormat="1" x14ac:dyDescent="0.25">
      <c r="A318" s="13">
        <v>3023</v>
      </c>
      <c r="B318" s="13">
        <v>2019</v>
      </c>
      <c r="C318" s="13">
        <v>3</v>
      </c>
      <c r="D318" s="14">
        <v>10071.91524</v>
      </c>
      <c r="E318" s="15">
        <v>1.3352608354138498</v>
      </c>
      <c r="F318" s="14">
        <v>183.51400000000001</v>
      </c>
      <c r="G318" s="14">
        <v>197.59100000000001</v>
      </c>
      <c r="H318" s="14">
        <v>40125</v>
      </c>
      <c r="I318" s="14">
        <v>515</v>
      </c>
      <c r="J318" s="14">
        <v>245</v>
      </c>
      <c r="K318" s="16">
        <v>0.47572815533980584</v>
      </c>
      <c r="M318" s="13" t="s">
        <v>4</v>
      </c>
    </row>
    <row r="319" spans="1:13" x14ac:dyDescent="0.25">
      <c r="A319">
        <v>3024</v>
      </c>
      <c r="B319">
        <v>2005</v>
      </c>
      <c r="C319">
        <v>3</v>
      </c>
      <c r="D319" s="10">
        <v>8698.0769999999993</v>
      </c>
      <c r="E319" s="12">
        <v>1</v>
      </c>
      <c r="F319" s="10">
        <v>211.24</v>
      </c>
      <c r="G319" s="10">
        <v>211.24</v>
      </c>
      <c r="H319" s="10">
        <v>35208</v>
      </c>
      <c r="I319" s="10">
        <v>785</v>
      </c>
      <c r="J319" s="10">
        <v>180</v>
      </c>
      <c r="K319" s="1">
        <v>0.22929936305732485</v>
      </c>
      <c r="M319" t="s">
        <v>119</v>
      </c>
    </row>
    <row r="320" spans="1:13" x14ac:dyDescent="0.25">
      <c r="A320">
        <v>3024</v>
      </c>
      <c r="B320">
        <v>2006</v>
      </c>
      <c r="C320">
        <v>3</v>
      </c>
      <c r="D320" s="10">
        <v>9274.7750599999999</v>
      </c>
      <c r="E320" s="12">
        <v>1.0181607380073696</v>
      </c>
      <c r="F320" s="10">
        <v>219.364</v>
      </c>
      <c r="G320" s="10">
        <v>219.364</v>
      </c>
      <c r="H320" s="10">
        <v>35510</v>
      </c>
      <c r="I320" s="10">
        <v>746</v>
      </c>
      <c r="J320" s="10">
        <v>163</v>
      </c>
      <c r="K320" s="1">
        <v>0.21849865951742628</v>
      </c>
      <c r="M320" t="s">
        <v>119</v>
      </c>
    </row>
    <row r="321" spans="1:13" x14ac:dyDescent="0.25">
      <c r="A321">
        <v>3024</v>
      </c>
      <c r="B321">
        <v>2007</v>
      </c>
      <c r="C321">
        <v>3</v>
      </c>
      <c r="D321" s="10">
        <v>8868.7673799999993</v>
      </c>
      <c r="E321" s="12">
        <v>1.0531931014872313</v>
      </c>
      <c r="F321" s="10">
        <v>208.36600000000001</v>
      </c>
      <c r="G321" s="10">
        <v>219.364</v>
      </c>
      <c r="H321" s="10">
        <v>35906</v>
      </c>
      <c r="I321" s="10">
        <v>746</v>
      </c>
      <c r="J321" s="10">
        <v>169</v>
      </c>
      <c r="K321" s="1">
        <v>0.22654155495978553</v>
      </c>
      <c r="M321" t="s">
        <v>119</v>
      </c>
    </row>
    <row r="322" spans="1:13" x14ac:dyDescent="0.25">
      <c r="A322">
        <v>3024</v>
      </c>
      <c r="B322">
        <v>2008</v>
      </c>
      <c r="C322">
        <v>3</v>
      </c>
      <c r="D322" s="10">
        <v>9004.0126099999998</v>
      </c>
      <c r="E322" s="12">
        <v>1.078564603993923</v>
      </c>
      <c r="F322" s="10">
        <v>191.64</v>
      </c>
      <c r="G322" s="10">
        <v>219.364</v>
      </c>
      <c r="H322" s="10">
        <v>36218</v>
      </c>
      <c r="I322" s="10">
        <v>747</v>
      </c>
      <c r="J322" s="10">
        <v>173</v>
      </c>
      <c r="K322" s="1">
        <v>0.23159303882195448</v>
      </c>
      <c r="M322" t="s">
        <v>119</v>
      </c>
    </row>
    <row r="323" spans="1:13" x14ac:dyDescent="0.25">
      <c r="A323">
        <v>3024</v>
      </c>
      <c r="B323">
        <v>2009</v>
      </c>
      <c r="C323">
        <v>3</v>
      </c>
      <c r="D323" s="10">
        <v>9864.0449800000006</v>
      </c>
      <c r="E323" s="12">
        <v>1.0915070880241431</v>
      </c>
      <c r="F323" s="10">
        <v>168.89400000000001</v>
      </c>
      <c r="G323" s="10">
        <v>219.364</v>
      </c>
      <c r="H323" s="10">
        <v>35323</v>
      </c>
      <c r="I323" s="10">
        <v>751</v>
      </c>
      <c r="J323" s="10">
        <v>177</v>
      </c>
      <c r="K323" s="1">
        <v>0.23568575233022637</v>
      </c>
      <c r="M323" t="s">
        <v>119</v>
      </c>
    </row>
    <row r="324" spans="1:13" x14ac:dyDescent="0.25">
      <c r="A324">
        <v>3024</v>
      </c>
      <c r="B324">
        <v>2010</v>
      </c>
      <c r="C324">
        <v>3</v>
      </c>
      <c r="D324" s="10">
        <v>9775.8886000000002</v>
      </c>
      <c r="E324" s="12">
        <v>1.1243125351578573</v>
      </c>
      <c r="F324" s="10">
        <v>188.56200000000001</v>
      </c>
      <c r="G324" s="10">
        <v>219.364</v>
      </c>
      <c r="H324" s="10">
        <v>35688</v>
      </c>
      <c r="I324" s="10">
        <v>752</v>
      </c>
      <c r="J324" s="10">
        <v>178</v>
      </c>
      <c r="K324" s="1">
        <v>0.23670212765957446</v>
      </c>
      <c r="M324" t="s">
        <v>119</v>
      </c>
    </row>
    <row r="325" spans="1:13" x14ac:dyDescent="0.25">
      <c r="A325">
        <v>3024</v>
      </c>
      <c r="B325">
        <v>2011</v>
      </c>
      <c r="C325">
        <v>3</v>
      </c>
      <c r="D325" s="10">
        <v>10893.95379</v>
      </c>
      <c r="E325" s="12">
        <v>1.1430978626415853</v>
      </c>
      <c r="F325" s="10">
        <v>187.65799999999999</v>
      </c>
      <c r="G325" s="10">
        <v>219.364</v>
      </c>
      <c r="H325" s="10">
        <v>35772</v>
      </c>
      <c r="I325" s="10">
        <v>777</v>
      </c>
      <c r="J325" s="10">
        <v>195.99999999999997</v>
      </c>
      <c r="K325" s="1">
        <v>0.25225225225225223</v>
      </c>
      <c r="M325" t="s">
        <v>119</v>
      </c>
    </row>
    <row r="326" spans="1:13" x14ac:dyDescent="0.25">
      <c r="A326">
        <v>3024</v>
      </c>
      <c r="B326">
        <v>2012</v>
      </c>
      <c r="C326">
        <v>3</v>
      </c>
      <c r="D326" s="10">
        <v>10898.384141100001</v>
      </c>
      <c r="E326" s="12">
        <v>1.160126854517312</v>
      </c>
      <c r="F326" s="10">
        <v>182.50899999999999</v>
      </c>
      <c r="G326" s="10">
        <v>219.364</v>
      </c>
      <c r="H326" s="10">
        <v>35820</v>
      </c>
      <c r="I326" s="10">
        <v>797</v>
      </c>
      <c r="J326" s="10">
        <v>211.99999999999997</v>
      </c>
      <c r="K326" s="1">
        <v>0.26599749058971139</v>
      </c>
      <c r="M326" t="s">
        <v>119</v>
      </c>
    </row>
    <row r="327" spans="1:13" x14ac:dyDescent="0.25">
      <c r="A327">
        <v>3024</v>
      </c>
      <c r="B327">
        <v>2013</v>
      </c>
      <c r="C327">
        <v>3</v>
      </c>
      <c r="D327" s="10">
        <v>11982.29343</v>
      </c>
      <c r="E327" s="12">
        <v>1.178602141578931</v>
      </c>
      <c r="F327" s="10">
        <v>176.33099999999999</v>
      </c>
      <c r="G327" s="10">
        <v>219.364</v>
      </c>
      <c r="H327" s="10">
        <v>35982</v>
      </c>
      <c r="I327" s="10">
        <v>801</v>
      </c>
      <c r="J327" s="10">
        <v>215</v>
      </c>
      <c r="K327" s="1">
        <v>0.26841448189762795</v>
      </c>
      <c r="M327" t="s">
        <v>119</v>
      </c>
    </row>
    <row r="328" spans="1:13" x14ac:dyDescent="0.25">
      <c r="A328">
        <v>3024</v>
      </c>
      <c r="B328">
        <v>2014</v>
      </c>
      <c r="C328">
        <v>3</v>
      </c>
      <c r="D328" s="10">
        <v>11467.313</v>
      </c>
      <c r="E328" s="12">
        <v>1.2030671041042156</v>
      </c>
      <c r="F328" s="10">
        <v>169.643</v>
      </c>
      <c r="G328" s="10">
        <v>219.364</v>
      </c>
      <c r="H328" s="10">
        <v>36115</v>
      </c>
      <c r="I328" s="10">
        <v>788</v>
      </c>
      <c r="J328" s="10">
        <v>213.99999999999997</v>
      </c>
      <c r="K328" s="1">
        <v>0.27157360406091369</v>
      </c>
      <c r="M328" t="s">
        <v>119</v>
      </c>
    </row>
    <row r="329" spans="1:13" x14ac:dyDescent="0.25">
      <c r="A329">
        <v>3024</v>
      </c>
      <c r="B329">
        <v>2015</v>
      </c>
      <c r="C329">
        <v>3</v>
      </c>
      <c r="D329" s="10">
        <v>13155.344660000001</v>
      </c>
      <c r="E329" s="12">
        <v>1.2312762402864634</v>
      </c>
      <c r="F329" s="10">
        <v>149.53200000000001</v>
      </c>
      <c r="G329" s="10">
        <v>219.364</v>
      </c>
      <c r="H329" s="10">
        <v>36208</v>
      </c>
      <c r="I329" s="10">
        <v>783</v>
      </c>
      <c r="J329" s="10">
        <v>210.99999999999997</v>
      </c>
      <c r="K329" s="1">
        <v>0.26947637292464877</v>
      </c>
      <c r="M329" t="s">
        <v>119</v>
      </c>
    </row>
    <row r="330" spans="1:13" x14ac:dyDescent="0.25">
      <c r="A330">
        <v>3024</v>
      </c>
      <c r="B330">
        <v>2016</v>
      </c>
      <c r="C330">
        <v>3</v>
      </c>
      <c r="D330" s="10">
        <v>13631.005370000001</v>
      </c>
      <c r="E330" s="12">
        <v>1.2455044937824149</v>
      </c>
      <c r="F330" s="10">
        <v>164.28399999999999</v>
      </c>
      <c r="G330" s="10">
        <v>219.364</v>
      </c>
      <c r="H330" s="10">
        <v>36355</v>
      </c>
      <c r="I330" s="10">
        <v>773</v>
      </c>
      <c r="J330" s="10">
        <v>204.99999999999997</v>
      </c>
      <c r="K330" s="1">
        <v>0.2652005174644243</v>
      </c>
      <c r="M330" t="s">
        <v>119</v>
      </c>
    </row>
    <row r="331" spans="1:13" x14ac:dyDescent="0.25">
      <c r="A331">
        <v>3024</v>
      </c>
      <c r="B331">
        <v>2017</v>
      </c>
      <c r="C331">
        <v>3</v>
      </c>
      <c r="D331" s="10">
        <v>13327.256450000001</v>
      </c>
      <c r="E331" s="12">
        <v>1.2674505553724562</v>
      </c>
      <c r="F331" s="10">
        <v>154.393</v>
      </c>
      <c r="G331" s="10">
        <v>219.364</v>
      </c>
      <c r="H331" s="10">
        <v>36585</v>
      </c>
      <c r="I331" s="10">
        <v>775</v>
      </c>
      <c r="J331" s="10">
        <v>208.99999999999997</v>
      </c>
      <c r="K331" s="1">
        <v>0.26967741935483869</v>
      </c>
      <c r="M331" t="s">
        <v>119</v>
      </c>
    </row>
    <row r="332" spans="1:13" x14ac:dyDescent="0.25">
      <c r="A332">
        <v>3024</v>
      </c>
      <c r="B332">
        <v>2018</v>
      </c>
      <c r="C332">
        <v>3</v>
      </c>
      <c r="D332" s="10">
        <v>13754.073609999999</v>
      </c>
      <c r="E332" s="12">
        <v>1.2994718602728874</v>
      </c>
      <c r="F332" s="10">
        <v>161.52500000000001</v>
      </c>
      <c r="G332" s="10">
        <v>219.364</v>
      </c>
      <c r="H332" s="10">
        <v>36691</v>
      </c>
      <c r="I332" s="10">
        <v>783</v>
      </c>
      <c r="J332" s="10">
        <v>221</v>
      </c>
      <c r="K332" s="1">
        <v>0.28224776500638571</v>
      </c>
      <c r="M332" t="s">
        <v>119</v>
      </c>
    </row>
    <row r="333" spans="1:13" s="13" customFormat="1" x14ac:dyDescent="0.25">
      <c r="A333" s="13">
        <v>3024</v>
      </c>
      <c r="B333" s="13">
        <v>2019</v>
      </c>
      <c r="C333" s="13">
        <v>3</v>
      </c>
      <c r="D333" s="14">
        <v>13313.535220000002</v>
      </c>
      <c r="E333" s="15">
        <v>1.3352608354138498</v>
      </c>
      <c r="F333" s="14">
        <v>151.86799999999999</v>
      </c>
      <c r="G333" s="14">
        <v>219.364</v>
      </c>
      <c r="H333" s="14">
        <v>36743</v>
      </c>
      <c r="I333" s="14">
        <v>773</v>
      </c>
      <c r="J333" s="14">
        <v>210</v>
      </c>
      <c r="K333" s="16">
        <v>0.27166882276843468</v>
      </c>
      <c r="M333" s="13" t="s">
        <v>119</v>
      </c>
    </row>
    <row r="334" spans="1:13" x14ac:dyDescent="0.25">
      <c r="A334">
        <v>3025</v>
      </c>
      <c r="B334">
        <v>2005</v>
      </c>
      <c r="C334">
        <v>3</v>
      </c>
      <c r="D334" s="10">
        <v>5271.8235800000002</v>
      </c>
      <c r="E334" s="12">
        <v>1</v>
      </c>
      <c r="F334" s="10">
        <v>154.667</v>
      </c>
      <c r="G334" s="10">
        <v>154.667</v>
      </c>
      <c r="H334" s="10">
        <v>33531</v>
      </c>
      <c r="I334" s="10">
        <v>536</v>
      </c>
      <c r="J334" s="10">
        <v>156</v>
      </c>
      <c r="K334" s="1">
        <v>0.29104477611940299</v>
      </c>
      <c r="M334" t="s">
        <v>27</v>
      </c>
    </row>
    <row r="335" spans="1:13" x14ac:dyDescent="0.25">
      <c r="A335">
        <v>3025</v>
      </c>
      <c r="B335">
        <v>2006</v>
      </c>
      <c r="C335">
        <v>3</v>
      </c>
      <c r="D335" s="10">
        <v>6166.8574700000008</v>
      </c>
      <c r="E335" s="12">
        <v>1.0181607380073696</v>
      </c>
      <c r="F335" s="10">
        <v>157.90899999999999</v>
      </c>
      <c r="G335" s="10">
        <v>157.90899999999999</v>
      </c>
      <c r="H335" s="10">
        <v>33866</v>
      </c>
      <c r="I335" s="10">
        <v>545</v>
      </c>
      <c r="J335" s="10">
        <v>161</v>
      </c>
      <c r="K335" s="1">
        <v>0.29541284403669726</v>
      </c>
      <c r="M335" t="s">
        <v>27</v>
      </c>
    </row>
    <row r="336" spans="1:13" x14ac:dyDescent="0.25">
      <c r="A336">
        <v>3025</v>
      </c>
      <c r="B336">
        <v>2007</v>
      </c>
      <c r="C336">
        <v>3</v>
      </c>
      <c r="D336" s="10">
        <v>6430.5863799999997</v>
      </c>
      <c r="E336" s="12">
        <v>1.0531931014872313</v>
      </c>
      <c r="F336" s="10">
        <v>152.21899999999999</v>
      </c>
      <c r="G336" s="10">
        <v>157.90899999999999</v>
      </c>
      <c r="H336" s="10">
        <v>34161</v>
      </c>
      <c r="I336" s="10">
        <v>545</v>
      </c>
      <c r="J336" s="10">
        <v>161</v>
      </c>
      <c r="K336" s="1">
        <v>0.29541284403669726</v>
      </c>
      <c r="M336" t="s">
        <v>27</v>
      </c>
    </row>
    <row r="337" spans="1:13" x14ac:dyDescent="0.25">
      <c r="A337">
        <v>3025</v>
      </c>
      <c r="B337">
        <v>2008</v>
      </c>
      <c r="C337">
        <v>3</v>
      </c>
      <c r="D337" s="10">
        <v>7017.3372199999994</v>
      </c>
      <c r="E337" s="12">
        <v>1.078564603993923</v>
      </c>
      <c r="F337" s="10">
        <v>148.39500000000001</v>
      </c>
      <c r="G337" s="10">
        <v>157.90899999999999</v>
      </c>
      <c r="H337" s="10">
        <v>34349</v>
      </c>
      <c r="I337" s="10">
        <v>550</v>
      </c>
      <c r="J337" s="10">
        <v>166</v>
      </c>
      <c r="K337" s="1">
        <v>0.30181818181818182</v>
      </c>
      <c r="M337" t="s">
        <v>27</v>
      </c>
    </row>
    <row r="338" spans="1:13" x14ac:dyDescent="0.25">
      <c r="A338">
        <v>3025</v>
      </c>
      <c r="B338">
        <v>2009</v>
      </c>
      <c r="C338">
        <v>3</v>
      </c>
      <c r="D338" s="10">
        <v>6359.26109</v>
      </c>
      <c r="E338" s="12">
        <v>1.0915070880241431</v>
      </c>
      <c r="F338" s="10">
        <v>153.78700000000001</v>
      </c>
      <c r="G338" s="10">
        <v>157.90899999999999</v>
      </c>
      <c r="H338" s="10">
        <v>34654</v>
      </c>
      <c r="I338" s="10">
        <v>550</v>
      </c>
      <c r="J338" s="10">
        <v>166</v>
      </c>
      <c r="K338" s="1">
        <v>0.30181818181818182</v>
      </c>
      <c r="M338" t="s">
        <v>27</v>
      </c>
    </row>
    <row r="339" spans="1:13" x14ac:dyDescent="0.25">
      <c r="A339">
        <v>3025</v>
      </c>
      <c r="B339">
        <v>2010</v>
      </c>
      <c r="C339">
        <v>3</v>
      </c>
      <c r="D339" s="10">
        <v>6041.2717999999995</v>
      </c>
      <c r="E339" s="12">
        <v>1.1243125351578573</v>
      </c>
      <c r="F339" s="10">
        <v>150.10300000000001</v>
      </c>
      <c r="G339" s="10">
        <v>157.90899999999999</v>
      </c>
      <c r="H339" s="10">
        <v>35012</v>
      </c>
      <c r="I339" s="10">
        <v>552</v>
      </c>
      <c r="J339" s="10">
        <v>168</v>
      </c>
      <c r="K339" s="1">
        <v>0.30434782608695654</v>
      </c>
      <c r="M339" t="s">
        <v>27</v>
      </c>
    </row>
    <row r="340" spans="1:13" x14ac:dyDescent="0.25">
      <c r="A340">
        <v>3025</v>
      </c>
      <c r="B340">
        <v>2011</v>
      </c>
      <c r="C340">
        <v>3</v>
      </c>
      <c r="D340" s="10">
        <v>6763.9671500000004</v>
      </c>
      <c r="E340" s="12">
        <v>1.1430978626415853</v>
      </c>
      <c r="F340" s="10">
        <v>161.697</v>
      </c>
      <c r="G340" s="10">
        <v>161.697</v>
      </c>
      <c r="H340" s="10">
        <v>35270</v>
      </c>
      <c r="I340" s="10">
        <v>553</v>
      </c>
      <c r="J340" s="10">
        <v>168</v>
      </c>
      <c r="K340" s="1">
        <v>0.30379746835443039</v>
      </c>
      <c r="M340" t="s">
        <v>27</v>
      </c>
    </row>
    <row r="341" spans="1:13" x14ac:dyDescent="0.25">
      <c r="A341">
        <v>3025</v>
      </c>
      <c r="B341">
        <v>2012</v>
      </c>
      <c r="C341">
        <v>3</v>
      </c>
      <c r="D341" s="10">
        <v>6408.7294407999998</v>
      </c>
      <c r="E341" s="12">
        <v>1.160126854517312</v>
      </c>
      <c r="F341" s="10">
        <v>147.149</v>
      </c>
      <c r="G341" s="10">
        <v>161.697</v>
      </c>
      <c r="H341" s="10">
        <v>35436</v>
      </c>
      <c r="I341" s="10">
        <v>560</v>
      </c>
      <c r="J341" s="10">
        <v>172</v>
      </c>
      <c r="K341" s="1">
        <v>0.30714285714285716</v>
      </c>
      <c r="M341" t="s">
        <v>27</v>
      </c>
    </row>
    <row r="342" spans="1:13" x14ac:dyDescent="0.25">
      <c r="A342">
        <v>3025</v>
      </c>
      <c r="B342">
        <v>2013</v>
      </c>
      <c r="C342">
        <v>3</v>
      </c>
      <c r="D342" s="10">
        <v>7788.1138600000004</v>
      </c>
      <c r="E342" s="12">
        <v>1.178602141578931</v>
      </c>
      <c r="F342" s="10">
        <v>158.06</v>
      </c>
      <c r="G342" s="10">
        <v>161.697</v>
      </c>
      <c r="H342" s="10">
        <v>35845</v>
      </c>
      <c r="I342" s="10">
        <v>564</v>
      </c>
      <c r="J342" s="10">
        <v>177</v>
      </c>
      <c r="K342" s="1">
        <v>0.31382978723404253</v>
      </c>
      <c r="M342" t="s">
        <v>27</v>
      </c>
    </row>
    <row r="343" spans="1:13" x14ac:dyDescent="0.25">
      <c r="A343">
        <v>3025</v>
      </c>
      <c r="B343">
        <v>2014</v>
      </c>
      <c r="C343">
        <v>3</v>
      </c>
      <c r="D343" s="10">
        <v>8381</v>
      </c>
      <c r="E343" s="12">
        <v>1.2030671041042156</v>
      </c>
      <c r="F343" s="10">
        <v>148.42599999999999</v>
      </c>
      <c r="G343" s="10">
        <v>161.697</v>
      </c>
      <c r="H343" s="10">
        <v>36058</v>
      </c>
      <c r="I343" s="10">
        <v>564</v>
      </c>
      <c r="J343" s="10">
        <v>178</v>
      </c>
      <c r="K343" s="1">
        <v>0.31560283687943264</v>
      </c>
      <c r="M343" t="s">
        <v>27</v>
      </c>
    </row>
    <row r="344" spans="1:13" x14ac:dyDescent="0.25">
      <c r="A344">
        <v>3025</v>
      </c>
      <c r="B344">
        <v>2015</v>
      </c>
      <c r="C344">
        <v>3</v>
      </c>
      <c r="D344" s="10">
        <v>7951.7820000000002</v>
      </c>
      <c r="E344" s="12">
        <v>1.2312762402864634</v>
      </c>
      <c r="F344" s="10">
        <v>142.93899999999999</v>
      </c>
      <c r="G344" s="10">
        <v>161.697</v>
      </c>
      <c r="H344" s="10">
        <v>36317</v>
      </c>
      <c r="I344" s="10">
        <v>563</v>
      </c>
      <c r="J344" s="10">
        <v>180</v>
      </c>
      <c r="K344" s="1">
        <v>0.31971580817051509</v>
      </c>
      <c r="M344" t="s">
        <v>27</v>
      </c>
    </row>
    <row r="345" spans="1:13" x14ac:dyDescent="0.25">
      <c r="A345">
        <v>3025</v>
      </c>
      <c r="B345">
        <v>2016</v>
      </c>
      <c r="C345">
        <v>3</v>
      </c>
      <c r="D345" s="10">
        <v>8836.4923599999984</v>
      </c>
      <c r="E345" s="12">
        <v>1.2455044937824149</v>
      </c>
      <c r="F345" s="10">
        <v>145.20500000000001</v>
      </c>
      <c r="G345" s="10">
        <v>161.697</v>
      </c>
      <c r="H345" s="10">
        <v>36574</v>
      </c>
      <c r="I345" s="10">
        <v>564</v>
      </c>
      <c r="J345" s="10">
        <v>181</v>
      </c>
      <c r="K345" s="1">
        <v>0.32092198581560283</v>
      </c>
      <c r="M345" t="s">
        <v>27</v>
      </c>
    </row>
    <row r="346" spans="1:13" x14ac:dyDescent="0.25">
      <c r="A346">
        <v>3025</v>
      </c>
      <c r="B346">
        <v>2017</v>
      </c>
      <c r="C346">
        <v>3</v>
      </c>
      <c r="D346" s="10">
        <v>8616.7901100000017</v>
      </c>
      <c r="E346" s="12">
        <v>1.2674505553724562</v>
      </c>
      <c r="F346" s="10">
        <v>126.759</v>
      </c>
      <c r="G346" s="10">
        <v>161.697</v>
      </c>
      <c r="H346" s="10">
        <v>37349</v>
      </c>
      <c r="I346" s="10">
        <v>571</v>
      </c>
      <c r="J346" s="10">
        <v>187</v>
      </c>
      <c r="K346" s="1">
        <v>0.32749562171628721</v>
      </c>
      <c r="M346" t="s">
        <v>27</v>
      </c>
    </row>
    <row r="347" spans="1:13" x14ac:dyDescent="0.25">
      <c r="A347">
        <v>3025</v>
      </c>
      <c r="B347">
        <v>2018</v>
      </c>
      <c r="C347">
        <v>3</v>
      </c>
      <c r="D347" s="10">
        <v>8748.4463099999994</v>
      </c>
      <c r="E347" s="12">
        <v>1.2994718602728874</v>
      </c>
      <c r="F347" s="10">
        <v>148.86799999999999</v>
      </c>
      <c r="G347" s="10">
        <v>161.697</v>
      </c>
      <c r="H347" s="10">
        <v>37139</v>
      </c>
      <c r="I347" s="10">
        <v>573</v>
      </c>
      <c r="J347" s="10">
        <v>188</v>
      </c>
      <c r="K347" s="1">
        <v>0.32809773123909247</v>
      </c>
      <c r="M347" t="s">
        <v>27</v>
      </c>
    </row>
    <row r="348" spans="1:13" x14ac:dyDescent="0.25">
      <c r="A348">
        <v>3025</v>
      </c>
      <c r="B348">
        <v>2019</v>
      </c>
      <c r="C348">
        <v>3</v>
      </c>
      <c r="D348" s="10">
        <v>8467.4134200000008</v>
      </c>
      <c r="E348" s="12">
        <v>1.3352608354138498</v>
      </c>
      <c r="F348" s="10">
        <v>136.31700000000001</v>
      </c>
      <c r="G348" s="10">
        <v>161.697</v>
      </c>
      <c r="H348" s="10">
        <v>37250</v>
      </c>
      <c r="I348" s="10">
        <v>573</v>
      </c>
      <c r="J348" s="10">
        <v>188</v>
      </c>
      <c r="K348" s="1">
        <v>0.32809773123909247</v>
      </c>
      <c r="M348" t="s">
        <v>27</v>
      </c>
    </row>
    <row r="349" spans="1:13" x14ac:dyDescent="0.25">
      <c r="A349">
        <v>3026</v>
      </c>
      <c r="B349">
        <v>2005</v>
      </c>
      <c r="C349">
        <v>3</v>
      </c>
      <c r="D349" s="10">
        <v>7074.9436400000013</v>
      </c>
      <c r="E349" s="12">
        <v>1</v>
      </c>
      <c r="F349" s="10">
        <v>197.92700000000002</v>
      </c>
      <c r="G349" s="10">
        <v>197.92700000000002</v>
      </c>
      <c r="H349" s="10">
        <v>36682</v>
      </c>
      <c r="I349" s="10">
        <v>1117</v>
      </c>
      <c r="J349" s="10">
        <v>457</v>
      </c>
      <c r="K349" s="1">
        <v>0.40913160250671443</v>
      </c>
      <c r="M349" t="s">
        <v>22</v>
      </c>
    </row>
    <row r="350" spans="1:13" x14ac:dyDescent="0.25">
      <c r="A350">
        <v>3026</v>
      </c>
      <c r="B350">
        <v>2006</v>
      </c>
      <c r="C350">
        <v>3</v>
      </c>
      <c r="D350" s="10">
        <v>7208.5349000000006</v>
      </c>
      <c r="E350" s="12">
        <v>1.0181607380073696</v>
      </c>
      <c r="F350" s="10">
        <v>203.11799999999999</v>
      </c>
      <c r="G350" s="10">
        <v>203.11799999999999</v>
      </c>
      <c r="H350" s="10">
        <v>37318</v>
      </c>
      <c r="I350" s="10">
        <v>1127</v>
      </c>
      <c r="J350" s="10">
        <v>466</v>
      </c>
      <c r="K350" s="1">
        <v>0.41348713398402842</v>
      </c>
      <c r="M350" t="s">
        <v>22</v>
      </c>
    </row>
    <row r="351" spans="1:13" x14ac:dyDescent="0.25">
      <c r="A351">
        <v>3026</v>
      </c>
      <c r="B351">
        <v>2007</v>
      </c>
      <c r="C351">
        <v>3</v>
      </c>
      <c r="D351" s="10">
        <v>7150.7407799999992</v>
      </c>
      <c r="E351" s="12">
        <v>1.0531931014872313</v>
      </c>
      <c r="F351" s="10">
        <v>195.327</v>
      </c>
      <c r="G351" s="10">
        <v>203.11799999999999</v>
      </c>
      <c r="H351" s="10">
        <v>37902</v>
      </c>
      <c r="I351" s="10">
        <v>1149</v>
      </c>
      <c r="J351" s="10">
        <v>490</v>
      </c>
      <c r="K351" s="1">
        <v>0.42645778938207135</v>
      </c>
      <c r="M351" t="s">
        <v>22</v>
      </c>
    </row>
    <row r="352" spans="1:13" x14ac:dyDescent="0.25">
      <c r="A352">
        <v>3026</v>
      </c>
      <c r="B352">
        <v>2008</v>
      </c>
      <c r="C352">
        <v>3</v>
      </c>
      <c r="D352" s="10">
        <v>7991.3609500000002</v>
      </c>
      <c r="E352" s="12">
        <v>1.078564603993923</v>
      </c>
      <c r="F352" s="10">
        <v>179.636</v>
      </c>
      <c r="G352" s="10">
        <v>203.11799999999999</v>
      </c>
      <c r="H352" s="10">
        <v>38647</v>
      </c>
      <c r="I352" s="10">
        <v>1165</v>
      </c>
      <c r="J352" s="10">
        <v>503</v>
      </c>
      <c r="K352" s="1">
        <v>0.43175965665236049</v>
      </c>
      <c r="M352" t="s">
        <v>22</v>
      </c>
    </row>
    <row r="353" spans="1:13" x14ac:dyDescent="0.25">
      <c r="A353">
        <v>3026</v>
      </c>
      <c r="B353">
        <v>2009</v>
      </c>
      <c r="C353">
        <v>3</v>
      </c>
      <c r="D353" s="10">
        <v>8122.185089999999</v>
      </c>
      <c r="E353" s="12">
        <v>1.0915070880241431</v>
      </c>
      <c r="F353" s="10">
        <v>180.47500000000002</v>
      </c>
      <c r="G353" s="10">
        <v>203.11799999999999</v>
      </c>
      <c r="H353" s="10">
        <v>39322</v>
      </c>
      <c r="I353" s="10">
        <v>1168</v>
      </c>
      <c r="J353" s="10">
        <v>504</v>
      </c>
      <c r="K353" s="1">
        <v>0.4315068493150685</v>
      </c>
      <c r="M353" t="s">
        <v>22</v>
      </c>
    </row>
    <row r="354" spans="1:13" x14ac:dyDescent="0.25">
      <c r="A354">
        <v>3026</v>
      </c>
      <c r="B354">
        <v>2010</v>
      </c>
      <c r="C354">
        <v>3</v>
      </c>
      <c r="D354" s="10">
        <v>8486.6488200000003</v>
      </c>
      <c r="E354" s="12">
        <v>1.1243125351578573</v>
      </c>
      <c r="F354" s="10">
        <v>194.69</v>
      </c>
      <c r="G354" s="10">
        <v>203.11799999999999</v>
      </c>
      <c r="H354" s="10">
        <v>39825</v>
      </c>
      <c r="I354" s="10">
        <v>1220</v>
      </c>
      <c r="J354" s="10">
        <v>520</v>
      </c>
      <c r="K354" s="1">
        <v>0.42622950819672129</v>
      </c>
      <c r="M354" t="s">
        <v>22</v>
      </c>
    </row>
    <row r="355" spans="1:13" x14ac:dyDescent="0.25">
      <c r="A355">
        <v>3026</v>
      </c>
      <c r="B355">
        <v>2011</v>
      </c>
      <c r="C355">
        <v>3</v>
      </c>
      <c r="D355" s="10">
        <v>8247.4091470364147</v>
      </c>
      <c r="E355" s="12">
        <v>1.1430978626415853</v>
      </c>
      <c r="F355" s="10">
        <v>194.352</v>
      </c>
      <c r="G355" s="10">
        <v>203.11799999999999</v>
      </c>
      <c r="H355" s="10">
        <v>40289</v>
      </c>
      <c r="I355" s="10">
        <v>1095</v>
      </c>
      <c r="J355" s="10">
        <v>538</v>
      </c>
      <c r="K355" s="1">
        <v>0.49132420091324203</v>
      </c>
      <c r="M355" t="s">
        <v>22</v>
      </c>
    </row>
    <row r="356" spans="1:13" x14ac:dyDescent="0.25">
      <c r="A356">
        <v>3026</v>
      </c>
      <c r="B356">
        <v>2012</v>
      </c>
      <c r="C356">
        <v>3</v>
      </c>
      <c r="D356" s="10">
        <v>8914.3869539000007</v>
      </c>
      <c r="E356" s="12">
        <v>1.160126854517312</v>
      </c>
      <c r="F356" s="10">
        <v>193.26500000000001</v>
      </c>
      <c r="G356" s="10">
        <v>203.11799999999999</v>
      </c>
      <c r="H356" s="10">
        <v>40858</v>
      </c>
      <c r="I356" s="10">
        <v>964</v>
      </c>
      <c r="J356" s="10">
        <v>509</v>
      </c>
      <c r="K356" s="1">
        <v>0.52800829875518673</v>
      </c>
      <c r="M356" t="s">
        <v>22</v>
      </c>
    </row>
    <row r="357" spans="1:13" x14ac:dyDescent="0.25">
      <c r="A357">
        <v>3026</v>
      </c>
      <c r="B357">
        <v>2013</v>
      </c>
      <c r="C357">
        <v>3</v>
      </c>
      <c r="D357" s="10">
        <v>9490.7243199999994</v>
      </c>
      <c r="E357" s="12">
        <v>1.178602141578931</v>
      </c>
      <c r="F357" s="10">
        <v>188.93800000000002</v>
      </c>
      <c r="G357" s="10">
        <v>203.11799999999999</v>
      </c>
      <c r="H357" s="10">
        <v>41639</v>
      </c>
      <c r="I357" s="10">
        <v>979</v>
      </c>
      <c r="J357" s="10">
        <v>536</v>
      </c>
      <c r="K357" s="1">
        <v>0.54749744637385089</v>
      </c>
      <c r="M357" t="s">
        <v>22</v>
      </c>
    </row>
    <row r="358" spans="1:13" x14ac:dyDescent="0.25">
      <c r="A358">
        <v>3026</v>
      </c>
      <c r="B358">
        <v>2014</v>
      </c>
      <c r="C358">
        <v>3</v>
      </c>
      <c r="D358" s="10">
        <v>10154.867</v>
      </c>
      <c r="E358" s="12">
        <v>1.2030671041042156</v>
      </c>
      <c r="F358" s="10">
        <v>167.18900000000002</v>
      </c>
      <c r="G358" s="10">
        <v>203.11799999999999</v>
      </c>
      <c r="H358" s="10">
        <v>41906</v>
      </c>
      <c r="I358" s="10">
        <v>974</v>
      </c>
      <c r="J358" s="10">
        <v>530</v>
      </c>
      <c r="K358" s="1">
        <v>0.54414784394250515</v>
      </c>
      <c r="M358" t="s">
        <v>22</v>
      </c>
    </row>
    <row r="359" spans="1:13" x14ac:dyDescent="0.25">
      <c r="A359">
        <v>3026</v>
      </c>
      <c r="B359">
        <v>2015</v>
      </c>
      <c r="C359">
        <v>3</v>
      </c>
      <c r="D359" s="10">
        <v>9548.5110000000004</v>
      </c>
      <c r="E359" s="12">
        <v>1.2312762402864634</v>
      </c>
      <c r="F359" s="10">
        <v>173.41800000000001</v>
      </c>
      <c r="G359" s="10">
        <v>203.11799999999999</v>
      </c>
      <c r="H359" s="10">
        <v>42267</v>
      </c>
      <c r="I359" s="10">
        <v>984</v>
      </c>
      <c r="J359" s="10">
        <v>537</v>
      </c>
      <c r="K359" s="1">
        <v>0.54573170731707321</v>
      </c>
      <c r="M359" t="s">
        <v>22</v>
      </c>
    </row>
    <row r="360" spans="1:13" x14ac:dyDescent="0.25">
      <c r="A360">
        <v>3026</v>
      </c>
      <c r="B360">
        <v>2016</v>
      </c>
      <c r="C360">
        <v>3</v>
      </c>
      <c r="D360" s="10">
        <v>10201.170260000001</v>
      </c>
      <c r="E360" s="12">
        <v>1.2455044937824149</v>
      </c>
      <c r="F360" s="10">
        <v>179.00099999999998</v>
      </c>
      <c r="G360" s="10">
        <v>203.11799999999999</v>
      </c>
      <c r="H360" s="10">
        <v>42696</v>
      </c>
      <c r="I360" s="10">
        <v>989</v>
      </c>
      <c r="J360" s="10">
        <v>541</v>
      </c>
      <c r="K360" s="1">
        <v>0.54701718907987862</v>
      </c>
      <c r="M360" t="s">
        <v>22</v>
      </c>
    </row>
    <row r="361" spans="1:13" x14ac:dyDescent="0.25">
      <c r="A361">
        <v>3026</v>
      </c>
      <c r="B361">
        <v>2017</v>
      </c>
      <c r="C361">
        <v>3</v>
      </c>
      <c r="D361" s="10">
        <v>11749.662210000002</v>
      </c>
      <c r="E361" s="12">
        <v>1.2674505553724562</v>
      </c>
      <c r="F361" s="10">
        <v>166.44</v>
      </c>
      <c r="G361" s="10">
        <v>203.11799999999999</v>
      </c>
      <c r="H361" s="10">
        <v>42979</v>
      </c>
      <c r="I361" s="10">
        <v>985</v>
      </c>
      <c r="J361" s="10">
        <v>542</v>
      </c>
      <c r="K361" s="1">
        <v>0.55025380710659899</v>
      </c>
      <c r="M361" t="s">
        <v>22</v>
      </c>
    </row>
    <row r="362" spans="1:13" x14ac:dyDescent="0.25">
      <c r="A362">
        <v>3026</v>
      </c>
      <c r="B362">
        <v>2018</v>
      </c>
      <c r="C362">
        <v>3</v>
      </c>
      <c r="D362" s="10">
        <v>11281.97681</v>
      </c>
      <c r="E362" s="12">
        <v>1.2994718602728874</v>
      </c>
      <c r="F362" s="10">
        <v>182.453</v>
      </c>
      <c r="G362" s="10">
        <v>203.11799999999999</v>
      </c>
      <c r="H362" s="10">
        <v>43524</v>
      </c>
      <c r="I362" s="10">
        <v>1019</v>
      </c>
      <c r="J362" s="10">
        <v>551</v>
      </c>
      <c r="K362" s="1">
        <v>0.54072620215897937</v>
      </c>
      <c r="M362" t="s">
        <v>22</v>
      </c>
    </row>
    <row r="363" spans="1:13" x14ac:dyDescent="0.25">
      <c r="A363">
        <v>3026</v>
      </c>
      <c r="B363">
        <v>2019</v>
      </c>
      <c r="C363">
        <v>3</v>
      </c>
      <c r="D363" s="10">
        <v>12351.094149999999</v>
      </c>
      <c r="E363" s="12">
        <v>1.3352608354138498</v>
      </c>
      <c r="F363" s="10">
        <v>166.024</v>
      </c>
      <c r="G363" s="10">
        <v>203.11799999999999</v>
      </c>
      <c r="H363" s="10">
        <v>43931</v>
      </c>
      <c r="I363" s="10">
        <v>1028</v>
      </c>
      <c r="J363" s="10">
        <v>559</v>
      </c>
      <c r="K363" s="1">
        <v>0.54377431906614782</v>
      </c>
      <c r="M363" t="s">
        <v>22</v>
      </c>
    </row>
    <row r="364" spans="1:13" x14ac:dyDescent="0.25">
      <c r="A364">
        <v>3027</v>
      </c>
      <c r="B364">
        <v>2005</v>
      </c>
      <c r="C364">
        <v>3</v>
      </c>
      <c r="D364" s="10">
        <v>6720.7463900000002</v>
      </c>
      <c r="E364" s="12">
        <v>1</v>
      </c>
      <c r="F364" s="10">
        <v>156.33600000000001</v>
      </c>
      <c r="G364" s="10">
        <v>156.33600000000001</v>
      </c>
      <c r="H364" s="10">
        <v>32497</v>
      </c>
      <c r="I364" s="10">
        <v>715</v>
      </c>
      <c r="J364" s="10">
        <v>111.00000000000001</v>
      </c>
      <c r="K364" s="1">
        <v>0.15524475524475526</v>
      </c>
      <c r="M364" t="s">
        <v>29</v>
      </c>
    </row>
    <row r="365" spans="1:13" x14ac:dyDescent="0.25">
      <c r="A365">
        <v>3027</v>
      </c>
      <c r="B365">
        <v>2006</v>
      </c>
      <c r="C365">
        <v>3</v>
      </c>
      <c r="D365" s="10">
        <v>6531.643680000001</v>
      </c>
      <c r="E365" s="12">
        <v>1.0181607380073696</v>
      </c>
      <c r="F365" s="10">
        <v>137.316</v>
      </c>
      <c r="G365" s="10">
        <v>156.33600000000001</v>
      </c>
      <c r="H365" s="10">
        <v>32438</v>
      </c>
      <c r="I365" s="10">
        <v>722</v>
      </c>
      <c r="J365" s="10">
        <v>111.99999999999999</v>
      </c>
      <c r="K365" s="1">
        <v>0.15512465373961218</v>
      </c>
      <c r="M365" t="s">
        <v>29</v>
      </c>
    </row>
    <row r="366" spans="1:13" x14ac:dyDescent="0.25">
      <c r="A366">
        <v>3027</v>
      </c>
      <c r="B366">
        <v>2007</v>
      </c>
      <c r="C366">
        <v>3</v>
      </c>
      <c r="D366" s="10">
        <v>7270.4590099999996</v>
      </c>
      <c r="E366" s="12">
        <v>1.0531931014872313</v>
      </c>
      <c r="F366" s="10">
        <v>139.708</v>
      </c>
      <c r="G366" s="10">
        <v>156.33600000000001</v>
      </c>
      <c r="H366" s="10">
        <v>32512</v>
      </c>
      <c r="I366" s="10">
        <v>725</v>
      </c>
      <c r="J366" s="10">
        <v>114</v>
      </c>
      <c r="K366" s="1">
        <v>0.15724137931034482</v>
      </c>
      <c r="M366" t="s">
        <v>29</v>
      </c>
    </row>
    <row r="367" spans="1:13" x14ac:dyDescent="0.25">
      <c r="A367">
        <v>3027</v>
      </c>
      <c r="B367">
        <v>2008</v>
      </c>
      <c r="C367">
        <v>3</v>
      </c>
      <c r="D367" s="10">
        <v>6969.509</v>
      </c>
      <c r="E367" s="12">
        <v>1.078564603993923</v>
      </c>
      <c r="F367" s="10">
        <v>139.124</v>
      </c>
      <c r="G367" s="10">
        <v>156.33600000000001</v>
      </c>
      <c r="H367" s="10">
        <v>32734</v>
      </c>
      <c r="I367" s="10">
        <v>728</v>
      </c>
      <c r="J367" s="10">
        <v>115.99999999999999</v>
      </c>
      <c r="K367" s="1">
        <v>0.15934065934065933</v>
      </c>
      <c r="M367" t="s">
        <v>29</v>
      </c>
    </row>
    <row r="368" spans="1:13" x14ac:dyDescent="0.25">
      <c r="A368">
        <v>3027</v>
      </c>
      <c r="B368">
        <v>2009</v>
      </c>
      <c r="C368">
        <v>3</v>
      </c>
      <c r="D368" s="10">
        <v>7679.5353600000017</v>
      </c>
      <c r="E368" s="12">
        <v>1.0915070880241431</v>
      </c>
      <c r="F368" s="10">
        <v>147.108</v>
      </c>
      <c r="G368" s="10">
        <v>156.33600000000001</v>
      </c>
      <c r="H368" s="10">
        <v>32808</v>
      </c>
      <c r="I368" s="10">
        <v>732</v>
      </c>
      <c r="J368" s="10">
        <v>116</v>
      </c>
      <c r="K368" s="1">
        <v>0.15846994535519127</v>
      </c>
      <c r="M368" t="s">
        <v>29</v>
      </c>
    </row>
    <row r="369" spans="1:13" x14ac:dyDescent="0.25">
      <c r="A369">
        <v>3027</v>
      </c>
      <c r="B369">
        <v>2010</v>
      </c>
      <c r="C369">
        <v>3</v>
      </c>
      <c r="D369" s="10">
        <v>8099.3462799999998</v>
      </c>
      <c r="E369" s="12">
        <v>1.1243125351578573</v>
      </c>
      <c r="F369" s="10">
        <v>141.244</v>
      </c>
      <c r="G369" s="10">
        <v>156.33600000000001</v>
      </c>
      <c r="H369" s="10">
        <v>32870</v>
      </c>
      <c r="I369" s="10">
        <v>733</v>
      </c>
      <c r="J369" s="10">
        <v>116.99999999999999</v>
      </c>
      <c r="K369" s="1">
        <v>0.15961800818553887</v>
      </c>
      <c r="M369" t="s">
        <v>29</v>
      </c>
    </row>
    <row r="370" spans="1:13" x14ac:dyDescent="0.25">
      <c r="A370">
        <v>3027</v>
      </c>
      <c r="B370">
        <v>2011</v>
      </c>
      <c r="C370">
        <v>3</v>
      </c>
      <c r="D370" s="10">
        <v>8408.5120000000006</v>
      </c>
      <c r="E370" s="12">
        <v>1.1430978626415853</v>
      </c>
      <c r="F370" s="10">
        <v>149.857</v>
      </c>
      <c r="G370" s="10">
        <v>156.33600000000001</v>
      </c>
      <c r="H370" s="10">
        <v>32998</v>
      </c>
      <c r="I370" s="10">
        <v>737</v>
      </c>
      <c r="J370" s="10">
        <v>120</v>
      </c>
      <c r="K370" s="1">
        <v>0.16282225237449119</v>
      </c>
      <c r="M370" t="s">
        <v>29</v>
      </c>
    </row>
    <row r="371" spans="1:13" x14ac:dyDescent="0.25">
      <c r="A371">
        <v>3027</v>
      </c>
      <c r="B371">
        <v>2012</v>
      </c>
      <c r="C371">
        <v>3</v>
      </c>
      <c r="D371" s="10">
        <v>9300.3177226000025</v>
      </c>
      <c r="E371" s="12">
        <v>1.160126854517312</v>
      </c>
      <c r="F371" s="10">
        <v>132.09</v>
      </c>
      <c r="G371" s="10">
        <v>156.33600000000001</v>
      </c>
      <c r="H371" s="10">
        <v>33058</v>
      </c>
      <c r="I371" s="10">
        <v>739</v>
      </c>
      <c r="J371" s="10">
        <v>120</v>
      </c>
      <c r="K371" s="1">
        <v>0.16238159675236807</v>
      </c>
      <c r="M371" t="s">
        <v>29</v>
      </c>
    </row>
    <row r="372" spans="1:13" x14ac:dyDescent="0.25">
      <c r="A372">
        <v>3027</v>
      </c>
      <c r="B372">
        <v>2013</v>
      </c>
      <c r="C372">
        <v>3</v>
      </c>
      <c r="D372" s="10">
        <v>11448.896359999999</v>
      </c>
      <c r="E372" s="12">
        <v>1.178602141578931</v>
      </c>
      <c r="F372" s="10">
        <v>139.36099999999999</v>
      </c>
      <c r="G372" s="10">
        <v>156.33600000000001</v>
      </c>
      <c r="H372" s="10">
        <v>33367</v>
      </c>
      <c r="I372" s="10">
        <v>741</v>
      </c>
      <c r="J372" s="10">
        <v>120.99999999999999</v>
      </c>
      <c r="K372" s="1">
        <v>0.16329284750337381</v>
      </c>
      <c r="M372" t="s">
        <v>29</v>
      </c>
    </row>
    <row r="373" spans="1:13" x14ac:dyDescent="0.25">
      <c r="A373">
        <v>3027</v>
      </c>
      <c r="B373">
        <v>2014</v>
      </c>
      <c r="C373">
        <v>3</v>
      </c>
      <c r="D373" s="10">
        <v>10634.034</v>
      </c>
      <c r="E373" s="12">
        <v>1.2030671041042156</v>
      </c>
      <c r="F373" s="10">
        <v>143.172</v>
      </c>
      <c r="G373" s="10">
        <v>156.33600000000001</v>
      </c>
      <c r="H373" s="10">
        <v>33487</v>
      </c>
      <c r="I373" s="10">
        <v>744</v>
      </c>
      <c r="J373" s="10">
        <v>122</v>
      </c>
      <c r="K373" s="1">
        <v>0.16397849462365591</v>
      </c>
      <c r="M373" t="s">
        <v>29</v>
      </c>
    </row>
    <row r="374" spans="1:13" x14ac:dyDescent="0.25">
      <c r="A374">
        <v>3027</v>
      </c>
      <c r="B374">
        <v>2015</v>
      </c>
      <c r="C374">
        <v>3</v>
      </c>
      <c r="D374" s="10">
        <v>10829.422</v>
      </c>
      <c r="E374" s="12">
        <v>1.2312762402864634</v>
      </c>
      <c r="F374" s="10">
        <v>138.33600000000001</v>
      </c>
      <c r="G374" s="10">
        <v>156.33600000000001</v>
      </c>
      <c r="H374" s="10">
        <v>33386</v>
      </c>
      <c r="I374" s="10">
        <v>744</v>
      </c>
      <c r="J374" s="10">
        <v>122</v>
      </c>
      <c r="K374" s="1">
        <v>0.16397849462365591</v>
      </c>
      <c r="M374" t="s">
        <v>29</v>
      </c>
    </row>
    <row r="375" spans="1:13" x14ac:dyDescent="0.25">
      <c r="A375">
        <v>3027</v>
      </c>
      <c r="B375">
        <v>2016</v>
      </c>
      <c r="C375">
        <v>3</v>
      </c>
      <c r="D375" s="10">
        <v>10775.065450000002</v>
      </c>
      <c r="E375" s="12">
        <v>1.2455044937824149</v>
      </c>
      <c r="F375" s="10">
        <v>125.30500000000001</v>
      </c>
      <c r="G375" s="10">
        <v>156.33600000000001</v>
      </c>
      <c r="H375" s="10">
        <v>33487</v>
      </c>
      <c r="I375" s="10">
        <v>743</v>
      </c>
      <c r="J375" s="10">
        <v>122</v>
      </c>
      <c r="K375" s="1">
        <v>0.16419919246298789</v>
      </c>
      <c r="M375" t="s">
        <v>29</v>
      </c>
    </row>
    <row r="376" spans="1:13" x14ac:dyDescent="0.25">
      <c r="A376">
        <v>3027</v>
      </c>
      <c r="B376">
        <v>2017</v>
      </c>
      <c r="C376">
        <v>3</v>
      </c>
      <c r="D376" s="10">
        <v>10685.84814</v>
      </c>
      <c r="E376" s="12">
        <v>1.2674505553724562</v>
      </c>
      <c r="F376" s="10">
        <v>125.68300000000001</v>
      </c>
      <c r="G376" s="10">
        <v>156.33600000000001</v>
      </c>
      <c r="H376" s="10">
        <v>33579</v>
      </c>
      <c r="I376" s="10">
        <v>740</v>
      </c>
      <c r="J376" s="10">
        <v>123</v>
      </c>
      <c r="K376" s="1">
        <v>0.16621621621621621</v>
      </c>
      <c r="M376" t="s">
        <v>29</v>
      </c>
    </row>
    <row r="377" spans="1:13" x14ac:dyDescent="0.25">
      <c r="A377">
        <v>3027</v>
      </c>
      <c r="B377">
        <v>2018</v>
      </c>
      <c r="C377">
        <v>3</v>
      </c>
      <c r="D377" s="10">
        <v>10701.654550000001</v>
      </c>
      <c r="E377" s="12">
        <v>1.2994718602728874</v>
      </c>
      <c r="F377" s="10">
        <v>128.53800000000001</v>
      </c>
      <c r="G377" s="10">
        <v>156.33600000000001</v>
      </c>
      <c r="H377" s="10">
        <v>33613</v>
      </c>
      <c r="I377" s="10">
        <v>740</v>
      </c>
      <c r="J377" s="10">
        <v>122</v>
      </c>
      <c r="K377" s="1">
        <v>0.16486486486486487</v>
      </c>
      <c r="M377" t="s">
        <v>29</v>
      </c>
    </row>
    <row r="378" spans="1:13" x14ac:dyDescent="0.25">
      <c r="A378">
        <v>3027</v>
      </c>
      <c r="B378">
        <v>2019</v>
      </c>
      <c r="C378">
        <v>3</v>
      </c>
      <c r="D378" s="10">
        <v>10740.394319999998</v>
      </c>
      <c r="E378" s="12">
        <v>1.3352608354138498</v>
      </c>
      <c r="F378" s="10">
        <v>132.81800000000001</v>
      </c>
      <c r="G378" s="10">
        <v>156.33600000000001</v>
      </c>
      <c r="H378" s="10">
        <v>33647</v>
      </c>
      <c r="I378" s="10">
        <v>738</v>
      </c>
      <c r="J378" s="10">
        <v>122</v>
      </c>
      <c r="K378" s="1">
        <v>0.16531165311653118</v>
      </c>
      <c r="M378" t="s">
        <v>29</v>
      </c>
    </row>
    <row r="379" spans="1:13" x14ac:dyDescent="0.25">
      <c r="A379">
        <v>3028</v>
      </c>
      <c r="B379">
        <v>2005</v>
      </c>
      <c r="C379">
        <v>3</v>
      </c>
      <c r="D379" s="10">
        <v>3997.4092900000001</v>
      </c>
      <c r="E379" s="12">
        <v>1</v>
      </c>
      <c r="F379" s="10">
        <v>120.578</v>
      </c>
      <c r="G379" s="10">
        <v>120.578</v>
      </c>
      <c r="H379" s="10">
        <v>19858</v>
      </c>
      <c r="I379" s="10">
        <v>788</v>
      </c>
      <c r="J379" s="10">
        <v>241</v>
      </c>
      <c r="K379" s="1">
        <v>0.30583756345177665</v>
      </c>
      <c r="M379" t="s">
        <v>21</v>
      </c>
    </row>
    <row r="380" spans="1:13" x14ac:dyDescent="0.25">
      <c r="A380">
        <v>3028</v>
      </c>
      <c r="B380">
        <v>2006</v>
      </c>
      <c r="C380">
        <v>3</v>
      </c>
      <c r="D380" s="10">
        <v>4029.1800600000001</v>
      </c>
      <c r="E380" s="12">
        <v>1.0181607380073696</v>
      </c>
      <c r="F380" s="10">
        <v>126.855</v>
      </c>
      <c r="G380" s="10">
        <v>126.855</v>
      </c>
      <c r="H380" s="10">
        <v>20975</v>
      </c>
      <c r="I380" s="10">
        <v>792</v>
      </c>
      <c r="J380" s="10">
        <v>261</v>
      </c>
      <c r="K380" s="1">
        <v>0.32954545454545453</v>
      </c>
      <c r="M380" t="s">
        <v>21</v>
      </c>
    </row>
    <row r="381" spans="1:13" x14ac:dyDescent="0.25">
      <c r="A381">
        <v>3028</v>
      </c>
      <c r="B381">
        <v>2007</v>
      </c>
      <c r="C381">
        <v>3</v>
      </c>
      <c r="D381" s="10">
        <v>4428.9872300000006</v>
      </c>
      <c r="E381" s="12">
        <v>1.0531931014872313</v>
      </c>
      <c r="F381" s="10">
        <v>130.375</v>
      </c>
      <c r="G381" s="10">
        <v>130.375</v>
      </c>
      <c r="H381" s="10">
        <v>22811</v>
      </c>
      <c r="I381" s="10">
        <v>833</v>
      </c>
      <c r="J381" s="10">
        <v>293</v>
      </c>
      <c r="K381" s="1">
        <v>0.3517406962785114</v>
      </c>
      <c r="M381" t="s">
        <v>21</v>
      </c>
    </row>
    <row r="382" spans="1:13" x14ac:dyDescent="0.25">
      <c r="A382">
        <v>3028</v>
      </c>
      <c r="B382">
        <v>2008</v>
      </c>
      <c r="C382">
        <v>3</v>
      </c>
      <c r="D382" s="10">
        <v>4971.4858500000009</v>
      </c>
      <c r="E382" s="12">
        <v>1.078564603993923</v>
      </c>
      <c r="F382" s="10">
        <v>125.846</v>
      </c>
      <c r="G382" s="10">
        <v>130.375</v>
      </c>
      <c r="H382" s="10">
        <v>25373</v>
      </c>
      <c r="I382" s="10">
        <v>866</v>
      </c>
      <c r="J382" s="10">
        <v>320</v>
      </c>
      <c r="K382" s="1">
        <v>0.36951501154734412</v>
      </c>
      <c r="M382" t="s">
        <v>21</v>
      </c>
    </row>
    <row r="383" spans="1:13" x14ac:dyDescent="0.25">
      <c r="A383">
        <v>3028</v>
      </c>
      <c r="B383">
        <v>2009</v>
      </c>
      <c r="C383">
        <v>3</v>
      </c>
      <c r="D383" s="10">
        <v>5286.4349499999998</v>
      </c>
      <c r="E383" s="12">
        <v>1.0915070880241431</v>
      </c>
      <c r="F383" s="10">
        <v>134.672</v>
      </c>
      <c r="G383" s="10">
        <v>134.672</v>
      </c>
      <c r="H383" s="10">
        <v>27323</v>
      </c>
      <c r="I383" s="10">
        <v>866</v>
      </c>
      <c r="J383" s="10">
        <v>320</v>
      </c>
      <c r="K383" s="1">
        <v>0.36951501154734412</v>
      </c>
      <c r="M383" t="s">
        <v>21</v>
      </c>
    </row>
    <row r="384" spans="1:13" x14ac:dyDescent="0.25">
      <c r="A384">
        <v>3028</v>
      </c>
      <c r="B384">
        <v>2010</v>
      </c>
      <c r="C384">
        <v>3</v>
      </c>
      <c r="D384" s="10">
        <v>5445.1430944726535</v>
      </c>
      <c r="E384" s="12">
        <v>1.1243125351578573</v>
      </c>
      <c r="F384" s="10">
        <v>147.30699999999999</v>
      </c>
      <c r="G384" s="10">
        <v>147.30699999999999</v>
      </c>
      <c r="H384" s="10">
        <v>29142</v>
      </c>
      <c r="I384" s="10">
        <v>938</v>
      </c>
      <c r="J384" s="10">
        <v>362</v>
      </c>
      <c r="K384" s="1">
        <v>0.38592750533049042</v>
      </c>
      <c r="M384" t="s">
        <v>21</v>
      </c>
    </row>
    <row r="385" spans="1:13" x14ac:dyDescent="0.25">
      <c r="A385">
        <v>3028</v>
      </c>
      <c r="B385">
        <v>2011</v>
      </c>
      <c r="C385">
        <v>3</v>
      </c>
      <c r="D385" s="10">
        <v>6368.5330000000004</v>
      </c>
      <c r="E385" s="12">
        <v>1.1430978626415853</v>
      </c>
      <c r="F385" s="10">
        <v>161.63499999999999</v>
      </c>
      <c r="G385" s="10">
        <v>161.63499999999999</v>
      </c>
      <c r="H385" s="10">
        <v>30485</v>
      </c>
      <c r="I385" s="10">
        <v>950</v>
      </c>
      <c r="J385" s="10">
        <v>383</v>
      </c>
      <c r="K385" s="1">
        <v>0.4031578947368421</v>
      </c>
      <c r="M385" t="s">
        <v>21</v>
      </c>
    </row>
    <row r="386" spans="1:13" x14ac:dyDescent="0.25">
      <c r="A386">
        <v>3028</v>
      </c>
      <c r="B386">
        <v>2012</v>
      </c>
      <c r="C386">
        <v>3</v>
      </c>
      <c r="D386" s="10">
        <v>6718.6369999999997</v>
      </c>
      <c r="E386" s="12">
        <v>1.160126854517312</v>
      </c>
      <c r="F386" s="10">
        <v>166.57900000000001</v>
      </c>
      <c r="G386" s="10">
        <v>166.57900000000001</v>
      </c>
      <c r="H386" s="10">
        <v>32324</v>
      </c>
      <c r="I386" s="10">
        <v>983</v>
      </c>
      <c r="J386" s="10">
        <v>399</v>
      </c>
      <c r="K386" s="1">
        <v>0.40590030518819942</v>
      </c>
      <c r="M386" t="s">
        <v>21</v>
      </c>
    </row>
    <row r="387" spans="1:13" x14ac:dyDescent="0.25">
      <c r="A387">
        <v>3028</v>
      </c>
      <c r="B387">
        <v>2013</v>
      </c>
      <c r="C387">
        <v>3</v>
      </c>
      <c r="D387" s="10">
        <v>8382.1659999999993</v>
      </c>
      <c r="E387" s="12">
        <v>1.178602141578931</v>
      </c>
      <c r="F387" s="10">
        <v>173.828</v>
      </c>
      <c r="G387" s="10">
        <v>173.828</v>
      </c>
      <c r="H387" s="10">
        <v>34073</v>
      </c>
      <c r="I387" s="10">
        <v>994</v>
      </c>
      <c r="J387" s="10">
        <v>412</v>
      </c>
      <c r="K387" s="1">
        <v>0.41448692152917505</v>
      </c>
      <c r="M387" t="s">
        <v>21</v>
      </c>
    </row>
    <row r="388" spans="1:13" x14ac:dyDescent="0.25">
      <c r="A388">
        <v>3028</v>
      </c>
      <c r="B388">
        <v>2014</v>
      </c>
      <c r="C388">
        <v>3</v>
      </c>
      <c r="D388" s="10">
        <v>8489.86</v>
      </c>
      <c r="E388" s="12">
        <v>1.2030671041042156</v>
      </c>
      <c r="F388" s="10">
        <v>157.63399999999999</v>
      </c>
      <c r="G388" s="10">
        <v>173.828</v>
      </c>
      <c r="H388" s="10">
        <v>35111</v>
      </c>
      <c r="I388" s="10">
        <v>1009</v>
      </c>
      <c r="J388" s="10">
        <v>422</v>
      </c>
      <c r="K388" s="1">
        <v>0.41823587710604559</v>
      </c>
      <c r="M388" t="s">
        <v>21</v>
      </c>
    </row>
    <row r="389" spans="1:13" x14ac:dyDescent="0.25">
      <c r="A389">
        <v>3028</v>
      </c>
      <c r="B389">
        <v>2015</v>
      </c>
      <c r="C389">
        <v>3</v>
      </c>
      <c r="D389" s="10">
        <v>9832.6730000000007</v>
      </c>
      <c r="E389" s="12">
        <v>1.2312762402864634</v>
      </c>
      <c r="F389" s="10">
        <v>166.33099999999999</v>
      </c>
      <c r="G389" s="10">
        <v>173.828</v>
      </c>
      <c r="H389" s="10">
        <v>35865</v>
      </c>
      <c r="I389" s="10">
        <v>1021</v>
      </c>
      <c r="J389" s="10">
        <v>433</v>
      </c>
      <c r="K389" s="1">
        <v>0.42409402546523017</v>
      </c>
      <c r="M389" t="s">
        <v>21</v>
      </c>
    </row>
    <row r="390" spans="1:13" x14ac:dyDescent="0.25">
      <c r="A390">
        <v>3028</v>
      </c>
      <c r="B390">
        <v>2016</v>
      </c>
      <c r="C390">
        <v>3</v>
      </c>
      <c r="D390" s="10">
        <v>9598.0869999999995</v>
      </c>
      <c r="E390" s="12">
        <v>1.2455044937824149</v>
      </c>
      <c r="F390" s="10">
        <v>178.292</v>
      </c>
      <c r="G390" s="10">
        <v>178.292</v>
      </c>
      <c r="H390" s="10">
        <v>36818</v>
      </c>
      <c r="I390" s="10">
        <v>1033.1427155599604</v>
      </c>
      <c r="J390" s="10">
        <v>444.28672985781992</v>
      </c>
      <c r="K390" s="1">
        <v>0.43003422776592659</v>
      </c>
      <c r="M390" t="s">
        <v>21</v>
      </c>
    </row>
    <row r="391" spans="1:13" x14ac:dyDescent="0.25">
      <c r="A391">
        <v>3028</v>
      </c>
      <c r="B391">
        <v>2017</v>
      </c>
      <c r="C391">
        <v>3</v>
      </c>
      <c r="D391" s="10">
        <v>8862.1859999999997</v>
      </c>
      <c r="E391" s="12">
        <v>1.2674505553724562</v>
      </c>
      <c r="F391" s="10">
        <v>162.86500000000001</v>
      </c>
      <c r="G391" s="10">
        <v>178.292</v>
      </c>
      <c r="H391" s="10">
        <v>37895</v>
      </c>
      <c r="I391" s="10">
        <v>1055.7515440364582</v>
      </c>
      <c r="J391" s="10">
        <v>457.77970067072994</v>
      </c>
      <c r="K391" s="1">
        <v>0.43360552324697471</v>
      </c>
      <c r="M391" t="s">
        <v>21</v>
      </c>
    </row>
    <row r="392" spans="1:13" x14ac:dyDescent="0.25">
      <c r="A392">
        <v>3028</v>
      </c>
      <c r="B392">
        <v>2018</v>
      </c>
      <c r="C392">
        <v>3</v>
      </c>
      <c r="D392" s="10">
        <v>9389.991</v>
      </c>
      <c r="E392" s="12">
        <v>1.2994718602728874</v>
      </c>
      <c r="F392" s="10">
        <v>180.30500000000001</v>
      </c>
      <c r="G392" s="10">
        <v>180.30500000000001</v>
      </c>
      <c r="H392" s="10">
        <v>39579</v>
      </c>
      <c r="I392" s="10">
        <v>1070.2857909142069</v>
      </c>
      <c r="J392" s="10">
        <v>469.80071103132252</v>
      </c>
      <c r="K392" s="1">
        <v>0.43894884433627063</v>
      </c>
      <c r="M392" t="s">
        <v>21</v>
      </c>
    </row>
    <row r="393" spans="1:13" x14ac:dyDescent="0.25">
      <c r="A393">
        <v>3028</v>
      </c>
      <c r="B393">
        <v>2019</v>
      </c>
      <c r="C393">
        <v>3</v>
      </c>
      <c r="D393" s="10">
        <v>9936.4140000000007</v>
      </c>
      <c r="E393" s="12">
        <v>1.3352608354138498</v>
      </c>
      <c r="F393" s="10">
        <v>169.70400000000001</v>
      </c>
      <c r="G393" s="10">
        <v>180.30500000000001</v>
      </c>
      <c r="H393" s="10">
        <v>40388</v>
      </c>
      <c r="I393" s="10">
        <v>1099.3542846697039</v>
      </c>
      <c r="J393" s="10">
        <v>479.36845397138603</v>
      </c>
      <c r="K393" s="1">
        <v>0.43604546837729397</v>
      </c>
      <c r="M393" t="s">
        <v>21</v>
      </c>
    </row>
    <row r="394" spans="1:13" x14ac:dyDescent="0.25">
      <c r="A394">
        <v>3029</v>
      </c>
      <c r="B394">
        <v>2005</v>
      </c>
      <c r="C394">
        <v>3</v>
      </c>
      <c r="D394" s="10">
        <v>8964.7221099999988</v>
      </c>
      <c r="E394" s="12">
        <v>1</v>
      </c>
      <c r="F394" s="10">
        <v>115.3</v>
      </c>
      <c r="G394" s="10">
        <v>115.3</v>
      </c>
      <c r="H394" s="10">
        <v>27902</v>
      </c>
      <c r="I394" s="10">
        <v>976</v>
      </c>
      <c r="J394" s="10">
        <v>33</v>
      </c>
      <c r="K394" s="1">
        <v>3.3811475409836068E-2</v>
      </c>
      <c r="M394" t="s">
        <v>6</v>
      </c>
    </row>
    <row r="395" spans="1:13" x14ac:dyDescent="0.25">
      <c r="A395">
        <v>3029</v>
      </c>
      <c r="B395">
        <v>2006</v>
      </c>
      <c r="C395">
        <v>3</v>
      </c>
      <c r="D395" s="10">
        <v>9847.9484600000014</v>
      </c>
      <c r="E395" s="12">
        <v>1.0181607380073696</v>
      </c>
      <c r="F395" s="10">
        <v>116.94799999999999</v>
      </c>
      <c r="G395" s="10">
        <v>116.94799999999999</v>
      </c>
      <c r="H395" s="10">
        <v>28024</v>
      </c>
      <c r="I395" s="10">
        <v>997</v>
      </c>
      <c r="J395" s="10">
        <v>49</v>
      </c>
      <c r="K395" s="1">
        <v>4.9147442326980942E-2</v>
      </c>
      <c r="M395" t="s">
        <v>6</v>
      </c>
    </row>
    <row r="396" spans="1:13" x14ac:dyDescent="0.25">
      <c r="A396">
        <v>3029</v>
      </c>
      <c r="B396">
        <v>2007</v>
      </c>
      <c r="C396">
        <v>3</v>
      </c>
      <c r="D396" s="10">
        <v>10429.196250000001</v>
      </c>
      <c r="E396" s="12">
        <v>1.0531931014872313</v>
      </c>
      <c r="F396" s="10">
        <v>109.596</v>
      </c>
      <c r="G396" s="10">
        <v>116.94799999999999</v>
      </c>
      <c r="H396" s="10">
        <v>28205</v>
      </c>
      <c r="I396" s="10">
        <v>1031</v>
      </c>
      <c r="J396" s="10">
        <v>80</v>
      </c>
      <c r="K396" s="1">
        <v>7.7594568380213391E-2</v>
      </c>
      <c r="M396" t="s">
        <v>6</v>
      </c>
    </row>
    <row r="397" spans="1:13" x14ac:dyDescent="0.25">
      <c r="A397">
        <v>3029</v>
      </c>
      <c r="B397">
        <v>2008</v>
      </c>
      <c r="C397">
        <v>3</v>
      </c>
      <c r="D397" s="10">
        <v>9089.4626899999985</v>
      </c>
      <c r="E397" s="12">
        <v>1.078564603993923</v>
      </c>
      <c r="F397" s="10">
        <v>107.227</v>
      </c>
      <c r="G397" s="10">
        <v>116.94799999999999</v>
      </c>
      <c r="H397" s="10">
        <v>28388</v>
      </c>
      <c r="I397" s="10">
        <v>1012</v>
      </c>
      <c r="J397" s="10">
        <v>66</v>
      </c>
      <c r="K397" s="1">
        <v>6.5217391304347824E-2</v>
      </c>
      <c r="M397" t="s">
        <v>6</v>
      </c>
    </row>
    <row r="398" spans="1:13" x14ac:dyDescent="0.25">
      <c r="A398">
        <v>3029</v>
      </c>
      <c r="B398">
        <v>2009</v>
      </c>
      <c r="C398">
        <v>3</v>
      </c>
      <c r="D398" s="10">
        <v>8029.8341999999993</v>
      </c>
      <c r="E398" s="12">
        <v>1.0915070880241431</v>
      </c>
      <c r="F398" s="10">
        <v>107.124</v>
      </c>
      <c r="G398" s="10">
        <v>116.94799999999999</v>
      </c>
      <c r="H398" s="10">
        <v>28291</v>
      </c>
      <c r="I398" s="10">
        <v>1012</v>
      </c>
      <c r="J398" s="10">
        <v>69</v>
      </c>
      <c r="K398" s="1">
        <v>6.8181818181818177E-2</v>
      </c>
      <c r="M398" t="s">
        <v>6</v>
      </c>
    </row>
    <row r="399" spans="1:13" x14ac:dyDescent="0.25">
      <c r="A399">
        <v>3029</v>
      </c>
      <c r="B399">
        <v>2010</v>
      </c>
      <c r="C399">
        <v>3</v>
      </c>
      <c r="D399" s="10">
        <v>8766.2753200000006</v>
      </c>
      <c r="E399" s="12">
        <v>1.1243125351578573</v>
      </c>
      <c r="F399" s="10">
        <v>115.7</v>
      </c>
      <c r="G399" s="10">
        <v>116.94799999999999</v>
      </c>
      <c r="H399" s="10">
        <v>28365</v>
      </c>
      <c r="I399" s="10">
        <v>1019</v>
      </c>
      <c r="J399" s="10">
        <v>72</v>
      </c>
      <c r="K399" s="1">
        <v>7.0657507360157024E-2</v>
      </c>
      <c r="M399" t="s">
        <v>6</v>
      </c>
    </row>
    <row r="400" spans="1:13" x14ac:dyDescent="0.25">
      <c r="A400">
        <v>3029</v>
      </c>
      <c r="B400">
        <v>2011</v>
      </c>
      <c r="C400">
        <v>3</v>
      </c>
      <c r="D400" s="10">
        <v>8827.1528600000001</v>
      </c>
      <c r="E400" s="12">
        <v>1.1430978626415853</v>
      </c>
      <c r="F400" s="10">
        <v>109.934</v>
      </c>
      <c r="G400" s="10">
        <v>116.94799999999999</v>
      </c>
      <c r="H400" s="10">
        <v>28397</v>
      </c>
      <c r="I400" s="10">
        <v>1022</v>
      </c>
      <c r="J400" s="10">
        <v>71</v>
      </c>
      <c r="K400" s="1">
        <v>6.947162426614481E-2</v>
      </c>
      <c r="M400" t="s">
        <v>6</v>
      </c>
    </row>
    <row r="401" spans="1:13" x14ac:dyDescent="0.25">
      <c r="A401">
        <v>3029</v>
      </c>
      <c r="B401">
        <v>2012</v>
      </c>
      <c r="C401">
        <v>3</v>
      </c>
      <c r="D401" s="10">
        <v>7763.1922100000002</v>
      </c>
      <c r="E401" s="12">
        <v>1.160126854517312</v>
      </c>
      <c r="F401" s="10">
        <v>109.45099999999999</v>
      </c>
      <c r="G401" s="10">
        <v>116.94799999999999</v>
      </c>
      <c r="H401" s="10">
        <v>28429.036100828482</v>
      </c>
      <c r="I401" s="10">
        <v>1027</v>
      </c>
      <c r="J401" s="10">
        <v>73</v>
      </c>
      <c r="K401" s="1">
        <v>7.108081791626096E-2</v>
      </c>
      <c r="M401" t="s">
        <v>6</v>
      </c>
    </row>
    <row r="402" spans="1:13" x14ac:dyDescent="0.25">
      <c r="A402">
        <v>3029</v>
      </c>
      <c r="B402">
        <v>2013</v>
      </c>
      <c r="C402">
        <v>3</v>
      </c>
      <c r="D402" s="10">
        <v>8474.6860300000008</v>
      </c>
      <c r="E402" s="12">
        <v>1.178602141578931</v>
      </c>
      <c r="F402" s="10">
        <v>107.389</v>
      </c>
      <c r="G402" s="10">
        <v>116.94799999999999</v>
      </c>
      <c r="H402" s="10">
        <v>28584</v>
      </c>
      <c r="I402" s="10">
        <v>1023</v>
      </c>
      <c r="J402" s="10">
        <v>72</v>
      </c>
      <c r="K402" s="1">
        <v>7.0381231671554259E-2</v>
      </c>
      <c r="M402" t="s">
        <v>6</v>
      </c>
    </row>
    <row r="403" spans="1:13" x14ac:dyDescent="0.25">
      <c r="A403">
        <v>3029</v>
      </c>
      <c r="B403">
        <v>2014</v>
      </c>
      <c r="C403">
        <v>3</v>
      </c>
      <c r="D403" s="10">
        <v>9120.4709999999995</v>
      </c>
      <c r="E403" s="12">
        <v>1.2030671041042156</v>
      </c>
      <c r="F403" s="10">
        <v>98.855999999999995</v>
      </c>
      <c r="G403" s="10">
        <v>116.94799999999999</v>
      </c>
      <c r="H403" s="10">
        <v>28627</v>
      </c>
      <c r="I403" s="10">
        <v>1011</v>
      </c>
      <c r="J403" s="10">
        <v>76</v>
      </c>
      <c r="K403" s="1">
        <v>7.5173095944609303E-2</v>
      </c>
      <c r="M403" t="s">
        <v>6</v>
      </c>
    </row>
    <row r="404" spans="1:13" x14ac:dyDescent="0.25">
      <c r="A404">
        <v>3029</v>
      </c>
      <c r="B404">
        <v>2015</v>
      </c>
      <c r="C404">
        <v>3</v>
      </c>
      <c r="D404" s="10">
        <v>9169.7749999999996</v>
      </c>
      <c r="E404" s="12">
        <v>1.2312762402864634</v>
      </c>
      <c r="F404" s="10">
        <v>94.32</v>
      </c>
      <c r="G404" s="10">
        <v>116.94799999999999</v>
      </c>
      <c r="H404" s="10">
        <v>28713</v>
      </c>
      <c r="I404" s="10">
        <v>1028</v>
      </c>
      <c r="J404" s="10">
        <v>81</v>
      </c>
      <c r="K404" s="1">
        <v>7.8793774319066145E-2</v>
      </c>
      <c r="M404" t="s">
        <v>6</v>
      </c>
    </row>
    <row r="405" spans="1:13" x14ac:dyDescent="0.25">
      <c r="A405">
        <v>3029</v>
      </c>
      <c r="B405">
        <v>2016</v>
      </c>
      <c r="C405">
        <v>3</v>
      </c>
      <c r="D405" s="10">
        <v>9308.9364199999982</v>
      </c>
      <c r="E405" s="12">
        <v>1.2455044937824149</v>
      </c>
      <c r="F405" s="10">
        <v>101.753</v>
      </c>
      <c r="G405" s="10">
        <v>116.94799999999999</v>
      </c>
      <c r="H405" s="10">
        <v>28808</v>
      </c>
      <c r="I405" s="10">
        <v>1025</v>
      </c>
      <c r="J405" s="10">
        <v>84</v>
      </c>
      <c r="K405" s="1">
        <v>8.1951219512195125E-2</v>
      </c>
      <c r="M405" t="s">
        <v>6</v>
      </c>
    </row>
    <row r="406" spans="1:13" x14ac:dyDescent="0.25">
      <c r="A406">
        <v>3029</v>
      </c>
      <c r="B406">
        <v>2017</v>
      </c>
      <c r="C406">
        <v>3</v>
      </c>
      <c r="D406" s="10">
        <v>8980.0249199999998</v>
      </c>
      <c r="E406" s="12">
        <v>1.2674505553724562</v>
      </c>
      <c r="F406" s="10">
        <v>88.875</v>
      </c>
      <c r="G406" s="10">
        <v>116.94799999999999</v>
      </c>
      <c r="H406" s="10">
        <v>29057</v>
      </c>
      <c r="I406" s="10">
        <v>1027</v>
      </c>
      <c r="J406" s="10">
        <v>85</v>
      </c>
      <c r="K406" s="1">
        <v>8.2765335929892894E-2</v>
      </c>
      <c r="M406" t="s">
        <v>6</v>
      </c>
    </row>
    <row r="407" spans="1:13" x14ac:dyDescent="0.25">
      <c r="A407">
        <v>3029</v>
      </c>
      <c r="B407">
        <v>2018</v>
      </c>
      <c r="C407">
        <v>3</v>
      </c>
      <c r="D407" s="10">
        <v>10228.80791</v>
      </c>
      <c r="E407" s="12">
        <v>1.2994718602728874</v>
      </c>
      <c r="F407" s="10">
        <v>98.015000000000001</v>
      </c>
      <c r="G407" s="10">
        <v>116.94799999999999</v>
      </c>
      <c r="H407" s="10">
        <v>29246</v>
      </c>
      <c r="I407" s="10">
        <v>1038</v>
      </c>
      <c r="J407" s="10">
        <v>92</v>
      </c>
      <c r="K407" s="1">
        <v>8.8631984585741813E-2</v>
      </c>
      <c r="M407" t="s">
        <v>6</v>
      </c>
    </row>
    <row r="408" spans="1:13" x14ac:dyDescent="0.25">
      <c r="A408">
        <v>3029</v>
      </c>
      <c r="B408">
        <v>2019</v>
      </c>
      <c r="C408">
        <v>3</v>
      </c>
      <c r="D408" s="10">
        <v>10005.215690000001</v>
      </c>
      <c r="E408" s="12">
        <v>1.3352608354138498</v>
      </c>
      <c r="F408" s="10">
        <v>92.986999999999995</v>
      </c>
      <c r="G408" s="10">
        <v>116.94799999999999</v>
      </c>
      <c r="H408" s="10">
        <v>29456</v>
      </c>
      <c r="I408" s="10">
        <v>1038</v>
      </c>
      <c r="J408" s="10">
        <v>101</v>
      </c>
      <c r="K408" s="1">
        <v>9.7302504816955682E-2</v>
      </c>
      <c r="M408" t="s">
        <v>6</v>
      </c>
    </row>
    <row r="409" spans="1:13" x14ac:dyDescent="0.25">
      <c r="A409">
        <v>3030</v>
      </c>
      <c r="B409">
        <v>2005</v>
      </c>
      <c r="C409">
        <v>3</v>
      </c>
      <c r="D409" s="10">
        <v>6312.4875199999997</v>
      </c>
      <c r="E409" s="12">
        <v>1</v>
      </c>
      <c r="F409" s="10">
        <v>138.84200000000001</v>
      </c>
      <c r="G409" s="10">
        <v>138.84200000000001</v>
      </c>
      <c r="H409" s="10">
        <v>27437</v>
      </c>
      <c r="I409" s="10">
        <v>458</v>
      </c>
      <c r="J409" s="10">
        <v>225</v>
      </c>
      <c r="K409" s="1">
        <v>0.49126637554585151</v>
      </c>
      <c r="M409" t="s">
        <v>9</v>
      </c>
    </row>
    <row r="410" spans="1:13" x14ac:dyDescent="0.25">
      <c r="A410">
        <v>3030</v>
      </c>
      <c r="B410">
        <v>2006</v>
      </c>
      <c r="C410">
        <v>3</v>
      </c>
      <c r="D410" s="10">
        <v>5913.5433100000009</v>
      </c>
      <c r="E410" s="12">
        <v>1.0181607380073696</v>
      </c>
      <c r="F410" s="10">
        <v>142.30000000000001</v>
      </c>
      <c r="G410" s="10">
        <v>142.30000000000001</v>
      </c>
      <c r="H410" s="10">
        <v>27636</v>
      </c>
      <c r="I410" s="10">
        <v>462</v>
      </c>
      <c r="J410" s="10">
        <v>229</v>
      </c>
      <c r="K410" s="1">
        <v>0.49567099567099565</v>
      </c>
      <c r="M410" t="s">
        <v>9</v>
      </c>
    </row>
    <row r="411" spans="1:13" x14ac:dyDescent="0.25">
      <c r="A411">
        <v>3030</v>
      </c>
      <c r="B411">
        <v>2007</v>
      </c>
      <c r="C411">
        <v>3</v>
      </c>
      <c r="D411" s="10">
        <v>5567.9847500000005</v>
      </c>
      <c r="E411" s="12">
        <v>1.0531931014872313</v>
      </c>
      <c r="F411" s="10">
        <v>142.30000000000001</v>
      </c>
      <c r="G411" s="10">
        <v>142.30000000000001</v>
      </c>
      <c r="H411" s="10">
        <v>27789</v>
      </c>
      <c r="I411" s="10">
        <v>469</v>
      </c>
      <c r="J411" s="10">
        <v>236</v>
      </c>
      <c r="K411" s="1">
        <v>0.50319829424307039</v>
      </c>
      <c r="M411" t="s">
        <v>9</v>
      </c>
    </row>
    <row r="412" spans="1:13" x14ac:dyDescent="0.25">
      <c r="A412">
        <v>3030</v>
      </c>
      <c r="B412">
        <v>2008</v>
      </c>
      <c r="C412">
        <v>3</v>
      </c>
      <c r="D412" s="10">
        <v>5190.3169799999996</v>
      </c>
      <c r="E412" s="12">
        <v>1.078564603993923</v>
      </c>
      <c r="F412" s="10">
        <v>137.328</v>
      </c>
      <c r="G412" s="10">
        <v>142.30000000000001</v>
      </c>
      <c r="H412" s="10">
        <v>27929</v>
      </c>
      <c r="I412" s="10">
        <v>467</v>
      </c>
      <c r="J412" s="10">
        <v>240</v>
      </c>
      <c r="K412" s="1">
        <v>0.51391862955032119</v>
      </c>
      <c r="M412" t="s">
        <v>9</v>
      </c>
    </row>
    <row r="413" spans="1:13" x14ac:dyDescent="0.25">
      <c r="A413">
        <v>3030</v>
      </c>
      <c r="B413">
        <v>2009</v>
      </c>
      <c r="C413">
        <v>3</v>
      </c>
      <c r="D413" s="10">
        <v>5059.6882100000003</v>
      </c>
      <c r="E413" s="12">
        <v>1.0915070880241431</v>
      </c>
      <c r="F413" s="10">
        <v>122.372</v>
      </c>
      <c r="G413" s="10">
        <v>142.30000000000001</v>
      </c>
      <c r="H413" s="10">
        <v>28054</v>
      </c>
      <c r="I413" s="10">
        <v>458</v>
      </c>
      <c r="J413" s="10">
        <v>239.00000000000003</v>
      </c>
      <c r="K413" s="1">
        <v>0.52183406113537123</v>
      </c>
      <c r="M413" t="s">
        <v>9</v>
      </c>
    </row>
    <row r="414" spans="1:13" x14ac:dyDescent="0.25">
      <c r="A414">
        <v>3030</v>
      </c>
      <c r="B414">
        <v>2010</v>
      </c>
      <c r="C414">
        <v>3</v>
      </c>
      <c r="D414" s="10">
        <v>5372.8161799999998</v>
      </c>
      <c r="E414" s="12">
        <v>1.1243125351578573</v>
      </c>
      <c r="F414" s="10">
        <v>143.41999999999999</v>
      </c>
      <c r="G414" s="10">
        <v>143.41999999999999</v>
      </c>
      <c r="H414" s="10">
        <v>28183</v>
      </c>
      <c r="I414" s="10">
        <v>476</v>
      </c>
      <c r="J414" s="10">
        <v>259</v>
      </c>
      <c r="K414" s="1">
        <v>0.54411764705882348</v>
      </c>
      <c r="M414" t="s">
        <v>9</v>
      </c>
    </row>
    <row r="415" spans="1:13" x14ac:dyDescent="0.25">
      <c r="A415">
        <v>3030</v>
      </c>
      <c r="B415">
        <v>2011</v>
      </c>
      <c r="C415">
        <v>3</v>
      </c>
      <c r="D415" s="10">
        <v>5443.5600460022561</v>
      </c>
      <c r="E415" s="12">
        <v>1.1430978626415853</v>
      </c>
      <c r="F415" s="10">
        <v>125.47799999999999</v>
      </c>
      <c r="G415" s="10">
        <v>143.41999999999999</v>
      </c>
      <c r="H415" s="10">
        <v>28094</v>
      </c>
      <c r="I415" s="10">
        <v>465</v>
      </c>
      <c r="J415" s="10">
        <v>254</v>
      </c>
      <c r="K415" s="1">
        <v>0.54623655913978497</v>
      </c>
      <c r="M415" t="s">
        <v>9</v>
      </c>
    </row>
    <row r="416" spans="1:13" x14ac:dyDescent="0.25">
      <c r="A416">
        <v>3030</v>
      </c>
      <c r="B416">
        <v>2012</v>
      </c>
      <c r="C416">
        <v>3</v>
      </c>
      <c r="D416" s="10">
        <v>6034.0945385246941</v>
      </c>
      <c r="E416" s="12">
        <v>1.160126854517312</v>
      </c>
      <c r="F416" s="10">
        <v>122.227</v>
      </c>
      <c r="G416" s="10">
        <v>143.41999999999999</v>
      </c>
      <c r="H416" s="10">
        <v>28130</v>
      </c>
      <c r="I416" s="10">
        <v>448</v>
      </c>
      <c r="J416" s="10">
        <v>248</v>
      </c>
      <c r="K416" s="1">
        <v>0.5535714285714286</v>
      </c>
      <c r="M416" t="s">
        <v>9</v>
      </c>
    </row>
    <row r="417" spans="1:13" x14ac:dyDescent="0.25">
      <c r="A417">
        <v>3030</v>
      </c>
      <c r="B417">
        <v>2013</v>
      </c>
      <c r="C417">
        <v>3</v>
      </c>
      <c r="D417" s="10">
        <v>5885.9952000000012</v>
      </c>
      <c r="E417" s="12">
        <v>1.178602141578931</v>
      </c>
      <c r="F417" s="10">
        <v>133.124</v>
      </c>
      <c r="G417" s="10">
        <v>143.41999999999999</v>
      </c>
      <c r="H417" s="10">
        <v>28400</v>
      </c>
      <c r="I417" s="10">
        <v>467</v>
      </c>
      <c r="J417" s="10">
        <v>272</v>
      </c>
      <c r="K417" s="1">
        <v>0.58244111349036398</v>
      </c>
      <c r="M417" t="s">
        <v>9</v>
      </c>
    </row>
    <row r="418" spans="1:13" x14ac:dyDescent="0.25">
      <c r="A418">
        <v>3030</v>
      </c>
      <c r="B418">
        <v>2014</v>
      </c>
      <c r="C418">
        <v>3</v>
      </c>
      <c r="D418" s="10">
        <v>6639.1080000000002</v>
      </c>
      <c r="E418" s="12">
        <v>1.2030671041042156</v>
      </c>
      <c r="F418" s="10">
        <v>122.20099999999999</v>
      </c>
      <c r="G418" s="10">
        <v>143.41999999999999</v>
      </c>
      <c r="H418" s="10">
        <v>28640</v>
      </c>
      <c r="I418" s="10">
        <v>461</v>
      </c>
      <c r="J418" s="10">
        <v>269</v>
      </c>
      <c r="K418" s="1">
        <v>0.58351409978308022</v>
      </c>
      <c r="M418" t="s">
        <v>9</v>
      </c>
    </row>
    <row r="419" spans="1:13" x14ac:dyDescent="0.25">
      <c r="A419">
        <v>3030</v>
      </c>
      <c r="B419">
        <v>2015</v>
      </c>
      <c r="C419">
        <v>3</v>
      </c>
      <c r="D419" s="10">
        <v>6658.0060000000003</v>
      </c>
      <c r="E419" s="12">
        <v>1.2312762402864634</v>
      </c>
      <c r="F419" s="10">
        <v>109.044</v>
      </c>
      <c r="G419" s="10">
        <v>143.41999999999999</v>
      </c>
      <c r="H419" s="10">
        <v>28892</v>
      </c>
      <c r="I419" s="10">
        <v>448</v>
      </c>
      <c r="J419" s="10">
        <v>260</v>
      </c>
      <c r="K419" s="1">
        <v>0.5803571428571429</v>
      </c>
      <c r="M419" t="s">
        <v>9</v>
      </c>
    </row>
    <row r="420" spans="1:13" x14ac:dyDescent="0.25">
      <c r="A420">
        <v>3030</v>
      </c>
      <c r="B420">
        <v>2016</v>
      </c>
      <c r="C420">
        <v>3</v>
      </c>
      <c r="D420" s="10">
        <v>6535.0755533999982</v>
      </c>
      <c r="E420" s="12">
        <v>1.2455044937824149</v>
      </c>
      <c r="F420" s="10">
        <v>119.44799999999999</v>
      </c>
      <c r="G420" s="10">
        <v>143.41999999999999</v>
      </c>
      <c r="H420" s="10">
        <v>29327</v>
      </c>
      <c r="I420" s="10">
        <v>449</v>
      </c>
      <c r="J420" s="10">
        <v>263</v>
      </c>
      <c r="K420" s="1">
        <v>0.58574610244988867</v>
      </c>
      <c r="M420" t="s">
        <v>9</v>
      </c>
    </row>
    <row r="421" spans="1:13" x14ac:dyDescent="0.25">
      <c r="A421">
        <v>3030</v>
      </c>
      <c r="B421">
        <v>2017</v>
      </c>
      <c r="C421">
        <v>3</v>
      </c>
      <c r="D421" s="10">
        <v>6904.0379000000003</v>
      </c>
      <c r="E421" s="12">
        <v>1.2674505553724562</v>
      </c>
      <c r="F421" s="10">
        <v>109.252</v>
      </c>
      <c r="G421" s="10">
        <v>143.41999999999999</v>
      </c>
      <c r="H421" s="10">
        <v>29756</v>
      </c>
      <c r="I421" s="10">
        <v>455</v>
      </c>
      <c r="J421" s="10">
        <v>265</v>
      </c>
      <c r="K421" s="1">
        <v>0.58241758241758246</v>
      </c>
      <c r="M421" t="s">
        <v>9</v>
      </c>
    </row>
    <row r="422" spans="1:13" x14ac:dyDescent="0.25">
      <c r="A422">
        <v>3030</v>
      </c>
      <c r="B422">
        <v>2018</v>
      </c>
      <c r="C422">
        <v>3</v>
      </c>
      <c r="D422" s="10">
        <v>7545.3894199999986</v>
      </c>
      <c r="E422" s="12">
        <v>1.2994718602728874</v>
      </c>
      <c r="F422" s="10">
        <v>126.059</v>
      </c>
      <c r="G422" s="10">
        <v>143.41999999999999</v>
      </c>
      <c r="H422" s="10">
        <v>30016</v>
      </c>
      <c r="I422" s="10">
        <v>457</v>
      </c>
      <c r="J422" s="10">
        <v>269</v>
      </c>
      <c r="K422" s="1">
        <v>0.5886214442013129</v>
      </c>
      <c r="M422" t="s">
        <v>9</v>
      </c>
    </row>
    <row r="423" spans="1:13" x14ac:dyDescent="0.25">
      <c r="A423">
        <v>3030</v>
      </c>
      <c r="B423">
        <v>2019</v>
      </c>
      <c r="C423">
        <v>3</v>
      </c>
      <c r="D423" s="10">
        <v>7356.4129499999999</v>
      </c>
      <c r="E423" s="12">
        <v>1.3352608354138498</v>
      </c>
      <c r="F423" s="10">
        <v>120.116</v>
      </c>
      <c r="G423" s="10">
        <v>143.41999999999999</v>
      </c>
      <c r="H423" s="10">
        <v>30397</v>
      </c>
      <c r="I423" s="10">
        <v>456</v>
      </c>
      <c r="J423" s="10">
        <v>273</v>
      </c>
      <c r="K423" s="1">
        <v>0.59868421052631582</v>
      </c>
      <c r="M423" t="s">
        <v>9</v>
      </c>
    </row>
    <row r="424" spans="1:13" x14ac:dyDescent="0.25">
      <c r="A424">
        <v>3031</v>
      </c>
      <c r="B424">
        <v>2005</v>
      </c>
      <c r="C424">
        <v>3</v>
      </c>
      <c r="D424" s="10">
        <v>5008.9539999999997</v>
      </c>
      <c r="E424" s="12">
        <v>1</v>
      </c>
      <c r="F424" s="10">
        <v>143.124</v>
      </c>
      <c r="G424" s="10">
        <v>143.124</v>
      </c>
      <c r="H424" s="10">
        <v>26265</v>
      </c>
      <c r="I424" s="10">
        <v>348</v>
      </c>
      <c r="J424" s="10">
        <v>106</v>
      </c>
      <c r="K424" s="1">
        <v>0.3045977011494253</v>
      </c>
      <c r="M424" t="s">
        <v>18</v>
      </c>
    </row>
    <row r="425" spans="1:13" x14ac:dyDescent="0.25">
      <c r="A425">
        <v>3031</v>
      </c>
      <c r="B425">
        <v>2006</v>
      </c>
      <c r="C425">
        <v>3</v>
      </c>
      <c r="D425" s="10">
        <v>4321.5940000000001</v>
      </c>
      <c r="E425" s="12">
        <v>1.0181607380073696</v>
      </c>
      <c r="F425" s="10">
        <v>125.8</v>
      </c>
      <c r="G425" s="10">
        <v>143.124</v>
      </c>
      <c r="H425" s="10">
        <v>26525</v>
      </c>
      <c r="I425" s="10">
        <v>348</v>
      </c>
      <c r="J425" s="10">
        <v>106</v>
      </c>
      <c r="K425" s="1">
        <v>0.3045977011494253</v>
      </c>
      <c r="M425" t="s">
        <v>18</v>
      </c>
    </row>
    <row r="426" spans="1:13" x14ac:dyDescent="0.25">
      <c r="A426">
        <v>3031</v>
      </c>
      <c r="B426">
        <v>2007</v>
      </c>
      <c r="C426">
        <v>3</v>
      </c>
      <c r="D426" s="10">
        <v>4432.6481900000008</v>
      </c>
      <c r="E426" s="12">
        <v>1.0531931014872313</v>
      </c>
      <c r="F426" s="10">
        <v>132.34299999999999</v>
      </c>
      <c r="G426" s="10">
        <v>143.124</v>
      </c>
      <c r="H426" s="10">
        <v>26632</v>
      </c>
      <c r="I426" s="10">
        <v>348</v>
      </c>
      <c r="J426" s="10">
        <v>106</v>
      </c>
      <c r="K426" s="1">
        <v>0.3045977011494253</v>
      </c>
      <c r="M426" t="s">
        <v>18</v>
      </c>
    </row>
    <row r="427" spans="1:13" x14ac:dyDescent="0.25">
      <c r="A427">
        <v>3031</v>
      </c>
      <c r="B427">
        <v>2008</v>
      </c>
      <c r="C427">
        <v>3</v>
      </c>
      <c r="D427" s="10">
        <v>4990.5206600000001</v>
      </c>
      <c r="E427" s="12">
        <v>1.078564603993923</v>
      </c>
      <c r="F427" s="10">
        <v>126.17400000000001</v>
      </c>
      <c r="G427" s="10">
        <v>143.124</v>
      </c>
      <c r="H427" s="10">
        <v>26940</v>
      </c>
      <c r="I427" s="10">
        <v>386</v>
      </c>
      <c r="J427" s="10">
        <v>134</v>
      </c>
      <c r="K427" s="1">
        <v>0.34715025906735753</v>
      </c>
      <c r="M427" t="s">
        <v>18</v>
      </c>
    </row>
    <row r="428" spans="1:13" x14ac:dyDescent="0.25">
      <c r="A428">
        <v>3031</v>
      </c>
      <c r="B428">
        <v>2009</v>
      </c>
      <c r="C428">
        <v>3</v>
      </c>
      <c r="D428" s="10">
        <v>5311.35</v>
      </c>
      <c r="E428" s="12">
        <v>1.0915070880241431</v>
      </c>
      <c r="F428" s="10">
        <v>134.41200000000001</v>
      </c>
      <c r="G428" s="10">
        <v>143.124</v>
      </c>
      <c r="H428" s="10">
        <v>26832</v>
      </c>
      <c r="I428" s="10">
        <v>357</v>
      </c>
      <c r="J428" s="10">
        <v>124</v>
      </c>
      <c r="K428" s="1">
        <v>0.34733893557422968</v>
      </c>
      <c r="M428" t="s">
        <v>18</v>
      </c>
    </row>
    <row r="429" spans="1:13" x14ac:dyDescent="0.25">
      <c r="A429">
        <v>3031</v>
      </c>
      <c r="B429">
        <v>2010</v>
      </c>
      <c r="C429">
        <v>3</v>
      </c>
      <c r="D429" s="10">
        <v>5645.4269999999997</v>
      </c>
      <c r="E429" s="12">
        <v>1.1243125351578573</v>
      </c>
      <c r="F429" s="10">
        <v>125.098</v>
      </c>
      <c r="G429" s="10">
        <v>143.124</v>
      </c>
      <c r="H429" s="10">
        <v>26944</v>
      </c>
      <c r="I429" s="10">
        <v>361</v>
      </c>
      <c r="J429" s="10">
        <v>128</v>
      </c>
      <c r="K429" s="1">
        <v>0.35457063711911357</v>
      </c>
      <c r="M429" t="s">
        <v>18</v>
      </c>
    </row>
    <row r="430" spans="1:13" x14ac:dyDescent="0.25">
      <c r="A430">
        <v>3031</v>
      </c>
      <c r="B430">
        <v>2011</v>
      </c>
      <c r="C430">
        <v>3</v>
      </c>
      <c r="D430" s="10">
        <v>5768.5810000000001</v>
      </c>
      <c r="E430" s="12">
        <v>1.1430978626415853</v>
      </c>
      <c r="F430" s="10">
        <v>136.59700000000001</v>
      </c>
      <c r="G430" s="10">
        <v>143.124</v>
      </c>
      <c r="H430" s="10">
        <v>26844</v>
      </c>
      <c r="I430" s="10">
        <v>362</v>
      </c>
      <c r="J430" s="10">
        <v>129</v>
      </c>
      <c r="K430" s="1">
        <v>0.35635359116022097</v>
      </c>
      <c r="M430" t="s">
        <v>18</v>
      </c>
    </row>
    <row r="431" spans="1:13" x14ac:dyDescent="0.25">
      <c r="A431">
        <v>3031</v>
      </c>
      <c r="B431">
        <v>2012</v>
      </c>
      <c r="C431">
        <v>3</v>
      </c>
      <c r="D431" s="10">
        <v>5873.2030000000004</v>
      </c>
      <c r="E431" s="12">
        <v>1.160126854517312</v>
      </c>
      <c r="F431" s="10">
        <v>122.717</v>
      </c>
      <c r="G431" s="10">
        <v>143.124</v>
      </c>
      <c r="H431" s="10">
        <v>26775</v>
      </c>
      <c r="I431" s="10">
        <v>361</v>
      </c>
      <c r="J431" s="10">
        <v>129</v>
      </c>
      <c r="K431" s="1">
        <v>0.35734072022160662</v>
      </c>
      <c r="M431" t="s">
        <v>18</v>
      </c>
    </row>
    <row r="432" spans="1:13" x14ac:dyDescent="0.25">
      <c r="A432">
        <v>3031</v>
      </c>
      <c r="B432">
        <v>2013</v>
      </c>
      <c r="C432">
        <v>3</v>
      </c>
      <c r="D432" s="10">
        <v>6643.2690000000002</v>
      </c>
      <c r="E432" s="12">
        <v>1.178602141578931</v>
      </c>
      <c r="F432" s="10">
        <v>133.035</v>
      </c>
      <c r="G432" s="10">
        <v>143.124</v>
      </c>
      <c r="H432" s="10">
        <v>27098</v>
      </c>
      <c r="I432" s="10">
        <v>362</v>
      </c>
      <c r="J432" s="10">
        <v>129</v>
      </c>
      <c r="K432" s="1">
        <v>0.35635359116022097</v>
      </c>
      <c r="M432" t="s">
        <v>18</v>
      </c>
    </row>
    <row r="433" spans="1:13" x14ac:dyDescent="0.25">
      <c r="A433">
        <v>3031</v>
      </c>
      <c r="B433">
        <v>2014</v>
      </c>
      <c r="C433">
        <v>3</v>
      </c>
      <c r="D433" s="10">
        <v>6133.8320000000003</v>
      </c>
      <c r="E433" s="12">
        <v>1.2030671041042156</v>
      </c>
      <c r="F433" s="10">
        <v>134.47300000000001</v>
      </c>
      <c r="G433" s="10">
        <v>143.124</v>
      </c>
      <c r="H433" s="10">
        <v>27356</v>
      </c>
      <c r="I433" s="10">
        <v>357</v>
      </c>
      <c r="J433" s="10">
        <v>127</v>
      </c>
      <c r="K433" s="1">
        <v>0.35574229691876752</v>
      </c>
      <c r="M433" t="s">
        <v>18</v>
      </c>
    </row>
    <row r="434" spans="1:13" x14ac:dyDescent="0.25">
      <c r="A434">
        <v>3031</v>
      </c>
      <c r="B434">
        <v>2015</v>
      </c>
      <c r="C434">
        <v>3</v>
      </c>
      <c r="D434" s="10">
        <v>6534.223</v>
      </c>
      <c r="E434" s="12">
        <v>1.2312762402864634</v>
      </c>
      <c r="F434" s="10">
        <v>130.791</v>
      </c>
      <c r="G434" s="10">
        <v>143.124</v>
      </c>
      <c r="H434" s="10">
        <v>27467</v>
      </c>
      <c r="I434" s="10">
        <v>356</v>
      </c>
      <c r="J434" s="10">
        <v>125.00000000000001</v>
      </c>
      <c r="K434" s="1">
        <v>0.351123595505618</v>
      </c>
      <c r="M434" t="s">
        <v>18</v>
      </c>
    </row>
    <row r="435" spans="1:13" x14ac:dyDescent="0.25">
      <c r="A435">
        <v>3031</v>
      </c>
      <c r="B435">
        <v>2016</v>
      </c>
      <c r="C435">
        <v>3</v>
      </c>
      <c r="D435" s="10">
        <v>6596.7889999999998</v>
      </c>
      <c r="E435" s="12">
        <v>1.2455044937824149</v>
      </c>
      <c r="F435" s="10">
        <v>122.976</v>
      </c>
      <c r="G435" s="10">
        <v>143.124</v>
      </c>
      <c r="H435" s="10">
        <v>27541</v>
      </c>
      <c r="I435" s="10">
        <v>336</v>
      </c>
      <c r="J435" s="10">
        <v>110</v>
      </c>
      <c r="K435" s="1">
        <v>0.32738095238095238</v>
      </c>
      <c r="M435" t="s">
        <v>18</v>
      </c>
    </row>
    <row r="436" spans="1:13" x14ac:dyDescent="0.25">
      <c r="A436">
        <v>3031</v>
      </c>
      <c r="B436">
        <v>2017</v>
      </c>
      <c r="C436">
        <v>3</v>
      </c>
      <c r="D436" s="10">
        <v>6668.21</v>
      </c>
      <c r="E436" s="12">
        <v>1.2674505553724562</v>
      </c>
      <c r="F436" s="10">
        <v>117.931</v>
      </c>
      <c r="G436" s="10">
        <v>143.124</v>
      </c>
      <c r="H436" s="10">
        <v>27582</v>
      </c>
      <c r="I436" s="10">
        <v>334</v>
      </c>
      <c r="J436" s="10">
        <v>108</v>
      </c>
      <c r="K436" s="1">
        <v>0.32335329341317365</v>
      </c>
      <c r="M436" t="s">
        <v>18</v>
      </c>
    </row>
    <row r="437" spans="1:13" x14ac:dyDescent="0.25">
      <c r="A437">
        <v>3031</v>
      </c>
      <c r="B437">
        <v>2018</v>
      </c>
      <c r="C437">
        <v>3</v>
      </c>
      <c r="D437" s="10">
        <v>7381.1549999999997</v>
      </c>
      <c r="E437" s="12">
        <v>1.2994718602728874</v>
      </c>
      <c r="F437" s="10">
        <v>126.565</v>
      </c>
      <c r="G437" s="10">
        <v>143.124</v>
      </c>
      <c r="H437" s="10">
        <v>27658</v>
      </c>
      <c r="I437" s="10">
        <v>334</v>
      </c>
      <c r="J437" s="10">
        <v>108</v>
      </c>
      <c r="K437" s="1">
        <v>0.32335329341317365</v>
      </c>
      <c r="M437" t="s">
        <v>18</v>
      </c>
    </row>
    <row r="438" spans="1:13" x14ac:dyDescent="0.25">
      <c r="A438">
        <v>3031</v>
      </c>
      <c r="B438">
        <v>2019</v>
      </c>
      <c r="C438">
        <v>3</v>
      </c>
      <c r="D438" s="10">
        <v>6960.4893200000006</v>
      </c>
      <c r="E438" s="12">
        <v>1.3352608354138498</v>
      </c>
      <c r="F438" s="10">
        <v>126.161</v>
      </c>
      <c r="G438" s="10">
        <v>143.124</v>
      </c>
      <c r="H438" s="10">
        <v>27778</v>
      </c>
      <c r="I438" s="10">
        <v>335</v>
      </c>
      <c r="J438" s="10">
        <v>108</v>
      </c>
      <c r="K438" s="1">
        <v>0.32238805970149254</v>
      </c>
      <c r="M438" t="s">
        <v>18</v>
      </c>
    </row>
    <row r="439" spans="1:13" x14ac:dyDescent="0.25">
      <c r="A439">
        <v>3032</v>
      </c>
      <c r="B439">
        <v>2005</v>
      </c>
      <c r="C439">
        <v>3</v>
      </c>
      <c r="D439" s="10">
        <v>4461.8019999999997</v>
      </c>
      <c r="E439" s="12">
        <v>1</v>
      </c>
      <c r="F439" s="10">
        <v>119</v>
      </c>
      <c r="G439" s="10">
        <v>119</v>
      </c>
      <c r="H439" s="10">
        <v>23405</v>
      </c>
      <c r="I439" s="10">
        <v>558</v>
      </c>
      <c r="J439" s="10">
        <v>90</v>
      </c>
      <c r="K439" s="1">
        <v>0.16129032258064516</v>
      </c>
      <c r="M439" t="s">
        <v>24</v>
      </c>
    </row>
    <row r="440" spans="1:13" x14ac:dyDescent="0.25">
      <c r="A440">
        <v>3032</v>
      </c>
      <c r="B440">
        <v>2006</v>
      </c>
      <c r="C440">
        <v>3</v>
      </c>
      <c r="D440" s="10">
        <v>5475.7005600000011</v>
      </c>
      <c r="E440" s="12">
        <v>1.0181607380073696</v>
      </c>
      <c r="F440" s="10">
        <v>107.416</v>
      </c>
      <c r="G440" s="10">
        <v>119</v>
      </c>
      <c r="H440" s="10">
        <v>23493</v>
      </c>
      <c r="I440" s="10">
        <v>600</v>
      </c>
      <c r="J440" s="10">
        <v>91</v>
      </c>
      <c r="K440" s="1">
        <v>0.15166666666666667</v>
      </c>
      <c r="M440" t="s">
        <v>24</v>
      </c>
    </row>
    <row r="441" spans="1:13" x14ac:dyDescent="0.25">
      <c r="A441">
        <v>3032</v>
      </c>
      <c r="B441">
        <v>2007</v>
      </c>
      <c r="C441">
        <v>3</v>
      </c>
      <c r="D441" s="10">
        <v>4889.3805499999999</v>
      </c>
      <c r="E441" s="12">
        <v>1.0531931014872313</v>
      </c>
      <c r="F441" s="10">
        <v>113.51900000000001</v>
      </c>
      <c r="G441" s="10">
        <v>119</v>
      </c>
      <c r="H441" s="10">
        <v>23642</v>
      </c>
      <c r="I441" s="10">
        <v>608</v>
      </c>
      <c r="J441" s="10">
        <v>95</v>
      </c>
      <c r="K441" s="1">
        <v>0.15625</v>
      </c>
      <c r="M441" t="s">
        <v>24</v>
      </c>
    </row>
    <row r="442" spans="1:13" x14ac:dyDescent="0.25">
      <c r="A442">
        <v>3032</v>
      </c>
      <c r="B442">
        <v>2008</v>
      </c>
      <c r="C442">
        <v>3</v>
      </c>
      <c r="D442" s="10">
        <v>4844.8700400000007</v>
      </c>
      <c r="E442" s="12">
        <v>1.078564603993923</v>
      </c>
      <c r="F442" s="10">
        <v>108.73099999999999</v>
      </c>
      <c r="G442" s="10">
        <v>119</v>
      </c>
      <c r="H442" s="10">
        <v>23669</v>
      </c>
      <c r="I442" s="10">
        <v>612</v>
      </c>
      <c r="J442" s="10">
        <v>96</v>
      </c>
      <c r="K442" s="1">
        <v>0.15686274509803921</v>
      </c>
      <c r="M442" t="s">
        <v>24</v>
      </c>
    </row>
    <row r="443" spans="1:13" x14ac:dyDescent="0.25">
      <c r="A443">
        <v>3032</v>
      </c>
      <c r="B443">
        <v>2009</v>
      </c>
      <c r="C443">
        <v>3</v>
      </c>
      <c r="D443" s="10">
        <v>4616.4634900000001</v>
      </c>
      <c r="E443" s="12">
        <v>1.0915070880241431</v>
      </c>
      <c r="F443" s="10">
        <v>119.797</v>
      </c>
      <c r="G443" s="10">
        <v>119.797</v>
      </c>
      <c r="H443" s="10">
        <v>23755</v>
      </c>
      <c r="I443" s="10">
        <v>616</v>
      </c>
      <c r="J443" s="10">
        <v>99.000000000000014</v>
      </c>
      <c r="K443" s="1">
        <v>0.16071428571428573</v>
      </c>
      <c r="M443" t="s">
        <v>24</v>
      </c>
    </row>
    <row r="444" spans="1:13" x14ac:dyDescent="0.25">
      <c r="A444">
        <v>3032</v>
      </c>
      <c r="B444">
        <v>2010</v>
      </c>
      <c r="C444">
        <v>3</v>
      </c>
      <c r="D444" s="10">
        <v>4809.9990699999989</v>
      </c>
      <c r="E444" s="12">
        <v>1.1243125351578573</v>
      </c>
      <c r="F444" s="10">
        <v>109.866</v>
      </c>
      <c r="G444" s="10">
        <v>119.797</v>
      </c>
      <c r="H444" s="10">
        <v>23754</v>
      </c>
      <c r="I444" s="10">
        <v>611</v>
      </c>
      <c r="J444" s="10">
        <v>97</v>
      </c>
      <c r="K444" s="1">
        <v>0.15875613747954173</v>
      </c>
      <c r="M444" t="s">
        <v>24</v>
      </c>
    </row>
    <row r="445" spans="1:13" x14ac:dyDescent="0.25">
      <c r="A445">
        <v>3032</v>
      </c>
      <c r="B445">
        <v>2011</v>
      </c>
      <c r="C445">
        <v>3</v>
      </c>
      <c r="D445" s="10">
        <v>4996.95309</v>
      </c>
      <c r="E445" s="12">
        <v>1.1430978626415853</v>
      </c>
      <c r="F445" s="10">
        <v>113.732</v>
      </c>
      <c r="G445" s="10">
        <v>119.797</v>
      </c>
      <c r="H445" s="10">
        <v>23850</v>
      </c>
      <c r="I445" s="10">
        <v>618</v>
      </c>
      <c r="J445" s="10">
        <v>108</v>
      </c>
      <c r="K445" s="1">
        <v>0.17475728155339806</v>
      </c>
      <c r="M445" t="s">
        <v>24</v>
      </c>
    </row>
    <row r="446" spans="1:13" x14ac:dyDescent="0.25">
      <c r="A446">
        <v>3032</v>
      </c>
      <c r="B446">
        <v>2012</v>
      </c>
      <c r="C446">
        <v>3</v>
      </c>
      <c r="D446" s="10">
        <v>5223.3131300000005</v>
      </c>
      <c r="E446" s="12">
        <v>1.160126854517312</v>
      </c>
      <c r="F446" s="10">
        <v>105.211</v>
      </c>
      <c r="G446" s="10">
        <v>119.797</v>
      </c>
      <c r="H446" s="10">
        <v>23972</v>
      </c>
      <c r="I446" s="10">
        <v>621</v>
      </c>
      <c r="J446" s="10">
        <v>110</v>
      </c>
      <c r="K446" s="1">
        <v>0.17713365539452497</v>
      </c>
      <c r="M446" t="s">
        <v>24</v>
      </c>
    </row>
    <row r="447" spans="1:13" x14ac:dyDescent="0.25">
      <c r="A447">
        <v>3032</v>
      </c>
      <c r="B447">
        <v>2013</v>
      </c>
      <c r="C447">
        <v>3</v>
      </c>
      <c r="D447" s="10">
        <v>5533.8929699999999</v>
      </c>
      <c r="E447" s="12">
        <v>1.178602141578931</v>
      </c>
      <c r="F447" s="10">
        <v>110.029</v>
      </c>
      <c r="G447" s="10">
        <v>119.797</v>
      </c>
      <c r="H447" s="10">
        <v>23973</v>
      </c>
      <c r="I447" s="10">
        <v>583</v>
      </c>
      <c r="J447" s="10">
        <v>73</v>
      </c>
      <c r="K447" s="1">
        <v>0.12521440823327615</v>
      </c>
      <c r="M447" t="s">
        <v>24</v>
      </c>
    </row>
    <row r="448" spans="1:13" x14ac:dyDescent="0.25">
      <c r="A448">
        <v>3032</v>
      </c>
      <c r="B448">
        <v>2014</v>
      </c>
      <c r="C448">
        <v>3</v>
      </c>
      <c r="D448" s="10">
        <v>6149.1679999999997</v>
      </c>
      <c r="E448" s="12">
        <v>1.2030671041042156</v>
      </c>
      <c r="F448" s="10">
        <v>108.86199999999999</v>
      </c>
      <c r="G448" s="10">
        <v>119.797</v>
      </c>
      <c r="H448" s="10">
        <v>23975</v>
      </c>
      <c r="I448" s="10">
        <v>566</v>
      </c>
      <c r="J448" s="10">
        <v>74.000000000000014</v>
      </c>
      <c r="K448" s="1">
        <v>0.13074204946996468</v>
      </c>
      <c r="M448" t="s">
        <v>24</v>
      </c>
    </row>
    <row r="449" spans="1:13" x14ac:dyDescent="0.25">
      <c r="A449">
        <v>3032</v>
      </c>
      <c r="B449">
        <v>2015</v>
      </c>
      <c r="C449">
        <v>3</v>
      </c>
      <c r="D449" s="10">
        <v>6012.4669999999996</v>
      </c>
      <c r="E449" s="12">
        <v>1.2312762402864634</v>
      </c>
      <c r="F449" s="10">
        <v>106.74299999999999</v>
      </c>
      <c r="G449" s="10">
        <v>119.797</v>
      </c>
      <c r="H449" s="10">
        <v>23996</v>
      </c>
      <c r="I449" s="10">
        <v>572</v>
      </c>
      <c r="J449" s="10">
        <v>76</v>
      </c>
      <c r="K449" s="1">
        <v>0.13286713286713286</v>
      </c>
      <c r="M449" t="s">
        <v>24</v>
      </c>
    </row>
    <row r="450" spans="1:13" x14ac:dyDescent="0.25">
      <c r="A450">
        <v>3032</v>
      </c>
      <c r="B450">
        <v>2016</v>
      </c>
      <c r="C450">
        <v>3</v>
      </c>
      <c r="D450" s="10">
        <v>6303.2926299999999</v>
      </c>
      <c r="E450" s="12">
        <v>1.2455044937824149</v>
      </c>
      <c r="F450" s="10">
        <v>93.763999999999996</v>
      </c>
      <c r="G450" s="10">
        <v>119.797</v>
      </c>
      <c r="H450" s="10">
        <v>24070</v>
      </c>
      <c r="I450" s="10">
        <v>573</v>
      </c>
      <c r="J450" s="10">
        <v>78</v>
      </c>
      <c r="K450" s="1">
        <v>0.13612565445026178</v>
      </c>
      <c r="M450" t="s">
        <v>24</v>
      </c>
    </row>
    <row r="451" spans="1:13" x14ac:dyDescent="0.25">
      <c r="A451">
        <v>3032</v>
      </c>
      <c r="B451">
        <v>2017</v>
      </c>
      <c r="C451">
        <v>3</v>
      </c>
      <c r="D451" s="10">
        <v>6227.37986</v>
      </c>
      <c r="E451" s="12">
        <v>1.2674505553724562</v>
      </c>
      <c r="F451" s="10">
        <v>93.113</v>
      </c>
      <c r="G451" s="10">
        <v>119.797</v>
      </c>
      <c r="H451" s="10">
        <v>24117</v>
      </c>
      <c r="I451" s="10">
        <v>574</v>
      </c>
      <c r="J451" s="10">
        <v>79</v>
      </c>
      <c r="K451" s="1">
        <v>0.13763066202090593</v>
      </c>
      <c r="M451" t="s">
        <v>24</v>
      </c>
    </row>
    <row r="452" spans="1:13" x14ac:dyDescent="0.25">
      <c r="A452">
        <v>3032</v>
      </c>
      <c r="B452">
        <v>2018</v>
      </c>
      <c r="C452">
        <v>3</v>
      </c>
      <c r="D452" s="10">
        <v>6070.8984799999998</v>
      </c>
      <c r="E452" s="12">
        <v>1.2994718602728874</v>
      </c>
      <c r="F452" s="10">
        <v>97.822000000000003</v>
      </c>
      <c r="G452" s="10">
        <v>119.797</v>
      </c>
      <c r="H452" s="10">
        <v>24172</v>
      </c>
      <c r="I452" s="10">
        <v>575</v>
      </c>
      <c r="J452" s="10">
        <v>80</v>
      </c>
      <c r="K452" s="1">
        <v>0.1391304347826087</v>
      </c>
      <c r="M452" t="s">
        <v>24</v>
      </c>
    </row>
    <row r="453" spans="1:13" x14ac:dyDescent="0.25">
      <c r="A453">
        <v>3032</v>
      </c>
      <c r="B453">
        <v>2019</v>
      </c>
      <c r="C453">
        <v>3</v>
      </c>
      <c r="D453" s="10">
        <v>6567.5340700000006</v>
      </c>
      <c r="E453" s="12">
        <v>1.3352608354138498</v>
      </c>
      <c r="F453" s="10">
        <v>99.885999999999996</v>
      </c>
      <c r="G453" s="10">
        <v>119.797</v>
      </c>
      <c r="H453" s="10">
        <v>24199</v>
      </c>
      <c r="I453" s="10">
        <v>573</v>
      </c>
      <c r="J453" s="10">
        <v>80</v>
      </c>
      <c r="K453" s="1">
        <v>0.13961605584642234</v>
      </c>
      <c r="M453" t="s">
        <v>24</v>
      </c>
    </row>
    <row r="454" spans="1:13" x14ac:dyDescent="0.25">
      <c r="A454">
        <v>3033</v>
      </c>
      <c r="B454">
        <v>2005</v>
      </c>
      <c r="C454">
        <v>3</v>
      </c>
      <c r="D454" s="10">
        <v>4096.6220000000003</v>
      </c>
      <c r="E454" s="12">
        <v>1</v>
      </c>
      <c r="F454" s="10">
        <v>83.355000000000004</v>
      </c>
      <c r="G454" s="10">
        <v>83.355000000000004</v>
      </c>
      <c r="H454" s="10">
        <v>20699</v>
      </c>
      <c r="I454" s="10">
        <v>432</v>
      </c>
      <c r="J454" s="10">
        <v>118</v>
      </c>
      <c r="K454" s="1">
        <v>0.27314814814814814</v>
      </c>
      <c r="M454" t="s">
        <v>33</v>
      </c>
    </row>
    <row r="455" spans="1:13" x14ac:dyDescent="0.25">
      <c r="A455">
        <v>3033</v>
      </c>
      <c r="B455">
        <v>2006</v>
      </c>
      <c r="C455">
        <v>3</v>
      </c>
      <c r="D455" s="10">
        <v>4292.1524500000005</v>
      </c>
      <c r="E455" s="12">
        <v>1.0181607380073696</v>
      </c>
      <c r="F455" s="10">
        <v>86.856999999999999</v>
      </c>
      <c r="G455" s="10">
        <v>86.856999999999999</v>
      </c>
      <c r="H455" s="10">
        <v>20983</v>
      </c>
      <c r="I455" s="10">
        <v>436</v>
      </c>
      <c r="J455" s="10">
        <v>126</v>
      </c>
      <c r="K455" s="1">
        <v>0.28899082568807338</v>
      </c>
      <c r="M455" t="s">
        <v>33</v>
      </c>
    </row>
    <row r="456" spans="1:13" x14ac:dyDescent="0.25">
      <c r="A456">
        <v>3033</v>
      </c>
      <c r="B456">
        <v>2007</v>
      </c>
      <c r="C456">
        <v>3</v>
      </c>
      <c r="D456" s="10">
        <v>4058.0846800000004</v>
      </c>
      <c r="E456" s="12">
        <v>1.0531931014872313</v>
      </c>
      <c r="F456" s="10">
        <v>90.204999999999998</v>
      </c>
      <c r="G456" s="10">
        <v>90.204999999999998</v>
      </c>
      <c r="H456" s="10">
        <v>21297</v>
      </c>
      <c r="I456" s="10">
        <v>435</v>
      </c>
      <c r="J456" s="10">
        <v>126.00000000000001</v>
      </c>
      <c r="K456" s="1">
        <v>0.28965517241379313</v>
      </c>
      <c r="M456" t="s">
        <v>33</v>
      </c>
    </row>
    <row r="457" spans="1:13" x14ac:dyDescent="0.25">
      <c r="A457">
        <v>3033</v>
      </c>
      <c r="B457">
        <v>2008</v>
      </c>
      <c r="C457">
        <v>3</v>
      </c>
      <c r="D457" s="10">
        <v>5023.7056399999992</v>
      </c>
      <c r="E457" s="12">
        <v>1.078564603993923</v>
      </c>
      <c r="F457" s="10">
        <v>84.988</v>
      </c>
      <c r="G457" s="10">
        <v>90.204999999999998</v>
      </c>
      <c r="H457" s="10">
        <v>21592</v>
      </c>
      <c r="I457" s="10">
        <v>440</v>
      </c>
      <c r="J457" s="10">
        <v>131</v>
      </c>
      <c r="K457" s="1">
        <v>0.29772727272727273</v>
      </c>
      <c r="M457" t="s">
        <v>33</v>
      </c>
    </row>
    <row r="458" spans="1:13" x14ac:dyDescent="0.25">
      <c r="A458">
        <v>3033</v>
      </c>
      <c r="B458">
        <v>2009</v>
      </c>
      <c r="C458">
        <v>3</v>
      </c>
      <c r="D458" s="10">
        <v>4285.6200499999995</v>
      </c>
      <c r="E458" s="12">
        <v>1.0915070880241431</v>
      </c>
      <c r="F458" s="10">
        <v>80.150999999999996</v>
      </c>
      <c r="G458" s="10">
        <v>90.204999999999998</v>
      </c>
      <c r="H458" s="10">
        <v>21744</v>
      </c>
      <c r="I458" s="10">
        <v>436</v>
      </c>
      <c r="J458" s="10">
        <v>126</v>
      </c>
      <c r="K458" s="1">
        <v>0.28899082568807338</v>
      </c>
      <c r="M458" t="s">
        <v>33</v>
      </c>
    </row>
    <row r="459" spans="1:13" x14ac:dyDescent="0.25">
      <c r="A459">
        <v>3033</v>
      </c>
      <c r="B459">
        <v>2010</v>
      </c>
      <c r="C459">
        <v>3</v>
      </c>
      <c r="D459" s="10">
        <v>4282.99568</v>
      </c>
      <c r="E459" s="12">
        <v>1.1243125351578573</v>
      </c>
      <c r="F459" s="10">
        <v>89.468000000000004</v>
      </c>
      <c r="G459" s="10">
        <v>90.204999999999998</v>
      </c>
      <c r="H459" s="10">
        <v>22007</v>
      </c>
      <c r="I459" s="10">
        <v>515</v>
      </c>
      <c r="J459" s="10">
        <v>144</v>
      </c>
      <c r="K459" s="1">
        <v>0.2796116504854369</v>
      </c>
      <c r="M459" t="s">
        <v>33</v>
      </c>
    </row>
    <row r="460" spans="1:13" x14ac:dyDescent="0.25">
      <c r="A460">
        <v>3033</v>
      </c>
      <c r="B460">
        <v>2011</v>
      </c>
      <c r="C460">
        <v>3</v>
      </c>
      <c r="D460" s="10">
        <v>4623.9818700000005</v>
      </c>
      <c r="E460" s="12">
        <v>1.1430978626415853</v>
      </c>
      <c r="F460" s="10">
        <v>86.667000000000002</v>
      </c>
      <c r="G460" s="10">
        <v>90.204999999999998</v>
      </c>
      <c r="H460" s="10">
        <v>22257</v>
      </c>
      <c r="I460" s="10">
        <v>515</v>
      </c>
      <c r="J460" s="10">
        <v>144</v>
      </c>
      <c r="K460" s="1">
        <v>0.2796116504854369</v>
      </c>
      <c r="M460" t="s">
        <v>33</v>
      </c>
    </row>
    <row r="461" spans="1:13" x14ac:dyDescent="0.25">
      <c r="A461">
        <v>3033</v>
      </c>
      <c r="B461">
        <v>2012</v>
      </c>
      <c r="C461">
        <v>3</v>
      </c>
      <c r="D461" s="10">
        <v>4568.6043899999995</v>
      </c>
      <c r="E461" s="12">
        <v>1.160126854517312</v>
      </c>
      <c r="F461" s="10">
        <v>83.915999999999997</v>
      </c>
      <c r="G461" s="10">
        <v>90.204999999999998</v>
      </c>
      <c r="H461" s="10">
        <v>22593</v>
      </c>
      <c r="I461" s="10">
        <v>515</v>
      </c>
      <c r="J461" s="10">
        <v>144</v>
      </c>
      <c r="K461" s="1">
        <v>0.2796116504854369</v>
      </c>
      <c r="M461" t="s">
        <v>33</v>
      </c>
    </row>
    <row r="462" spans="1:13" x14ac:dyDescent="0.25">
      <c r="A462">
        <v>3033</v>
      </c>
      <c r="B462">
        <v>2013</v>
      </c>
      <c r="C462">
        <v>3</v>
      </c>
      <c r="D462" s="10">
        <v>5723.0539400000007</v>
      </c>
      <c r="E462" s="12">
        <v>1.178602141578931</v>
      </c>
      <c r="F462" s="10">
        <v>84.001000000000005</v>
      </c>
      <c r="G462" s="10">
        <v>90.204999999999998</v>
      </c>
      <c r="H462" s="10">
        <v>22725</v>
      </c>
      <c r="I462" s="10">
        <v>516</v>
      </c>
      <c r="J462" s="10">
        <v>144</v>
      </c>
      <c r="K462" s="1">
        <v>0.27906976744186046</v>
      </c>
      <c r="M462" t="s">
        <v>33</v>
      </c>
    </row>
    <row r="463" spans="1:13" x14ac:dyDescent="0.25">
      <c r="A463">
        <v>3033</v>
      </c>
      <c r="B463">
        <v>2014</v>
      </c>
      <c r="C463">
        <v>3</v>
      </c>
      <c r="D463" s="10">
        <v>5149.4780000000001</v>
      </c>
      <c r="E463" s="12">
        <v>1.2030671041042156</v>
      </c>
      <c r="F463" s="10">
        <v>86.152000000000001</v>
      </c>
      <c r="G463" s="10">
        <v>90.204999999999998</v>
      </c>
      <c r="H463" s="10">
        <v>22822</v>
      </c>
      <c r="I463" s="10">
        <v>517</v>
      </c>
      <c r="J463" s="10">
        <v>145</v>
      </c>
      <c r="K463" s="1">
        <v>0.28046421663442939</v>
      </c>
      <c r="M463" t="s">
        <v>33</v>
      </c>
    </row>
    <row r="464" spans="1:13" x14ac:dyDescent="0.25">
      <c r="A464">
        <v>3033</v>
      </c>
      <c r="B464">
        <v>2015</v>
      </c>
      <c r="C464">
        <v>3</v>
      </c>
      <c r="D464" s="10">
        <v>5196.6679999999997</v>
      </c>
      <c r="E464" s="12">
        <v>1.2312762402864634</v>
      </c>
      <c r="F464" s="10">
        <v>93.376000000000005</v>
      </c>
      <c r="G464" s="10">
        <v>93.376000000000005</v>
      </c>
      <c r="H464" s="10">
        <v>22954</v>
      </c>
      <c r="I464" s="10">
        <v>522</v>
      </c>
      <c r="J464" s="10">
        <v>146</v>
      </c>
      <c r="K464" s="1">
        <v>0.27969348659003829</v>
      </c>
      <c r="M464" t="s">
        <v>33</v>
      </c>
    </row>
    <row r="465" spans="1:13" x14ac:dyDescent="0.25">
      <c r="A465">
        <v>3033</v>
      </c>
      <c r="B465">
        <v>2016</v>
      </c>
      <c r="C465">
        <v>3</v>
      </c>
      <c r="D465" s="10">
        <v>5716.4947099999999</v>
      </c>
      <c r="E465" s="12">
        <v>1.2455044937824149</v>
      </c>
      <c r="F465" s="10">
        <v>71.203000000000003</v>
      </c>
      <c r="G465" s="10">
        <v>93.376000000000005</v>
      </c>
      <c r="H465" s="10">
        <v>23168</v>
      </c>
      <c r="I465" s="10">
        <v>530</v>
      </c>
      <c r="J465" s="10">
        <v>152</v>
      </c>
      <c r="K465" s="1">
        <v>0.28679245283018867</v>
      </c>
      <c r="M465" t="s">
        <v>33</v>
      </c>
    </row>
    <row r="466" spans="1:13" x14ac:dyDescent="0.25">
      <c r="A466">
        <v>3033</v>
      </c>
      <c r="B466">
        <v>2017</v>
      </c>
      <c r="C466">
        <v>3</v>
      </c>
      <c r="D466" s="10">
        <v>6113.55501</v>
      </c>
      <c r="E466" s="12">
        <v>1.2674505553724562</v>
      </c>
      <c r="F466" s="10">
        <v>74.293000000000006</v>
      </c>
      <c r="G466" s="10">
        <v>93.376000000000005</v>
      </c>
      <c r="H466" s="10">
        <v>23373</v>
      </c>
      <c r="I466" s="10">
        <v>541</v>
      </c>
      <c r="J466" s="10">
        <v>157</v>
      </c>
      <c r="K466" s="1">
        <v>0.29020332717190389</v>
      </c>
      <c r="M466" t="s">
        <v>33</v>
      </c>
    </row>
    <row r="467" spans="1:13" x14ac:dyDescent="0.25">
      <c r="A467">
        <v>3033</v>
      </c>
      <c r="B467">
        <v>2018</v>
      </c>
      <c r="C467">
        <v>3</v>
      </c>
      <c r="D467" s="10">
        <v>5431.2981599999985</v>
      </c>
      <c r="E467" s="12">
        <v>1.2994718602728874</v>
      </c>
      <c r="F467" s="10">
        <v>77.361999999999995</v>
      </c>
      <c r="G467" s="10">
        <v>93.376000000000005</v>
      </c>
      <c r="H467" s="10">
        <v>23547</v>
      </c>
      <c r="I467" s="10">
        <v>545</v>
      </c>
      <c r="J467" s="10">
        <v>159</v>
      </c>
      <c r="K467" s="1">
        <v>0.29174311926605506</v>
      </c>
      <c r="M467" t="s">
        <v>33</v>
      </c>
    </row>
    <row r="468" spans="1:13" x14ac:dyDescent="0.25">
      <c r="A468">
        <v>3033</v>
      </c>
      <c r="B468">
        <v>2019</v>
      </c>
      <c r="C468">
        <v>3</v>
      </c>
      <c r="D468" s="10">
        <v>5927.8083200000001</v>
      </c>
      <c r="E468" s="12">
        <v>1.3352608354138498</v>
      </c>
      <c r="F468" s="10">
        <v>80.823999999999998</v>
      </c>
      <c r="G468" s="10">
        <v>93.376000000000005</v>
      </c>
      <c r="H468" s="10">
        <v>23774</v>
      </c>
      <c r="I468" s="10">
        <v>560</v>
      </c>
      <c r="J468" s="10">
        <v>167</v>
      </c>
      <c r="K468" s="1">
        <v>0.29821428571428571</v>
      </c>
      <c r="M468" t="s">
        <v>33</v>
      </c>
    </row>
    <row r="469" spans="1:13" x14ac:dyDescent="0.25">
      <c r="A469">
        <v>3034</v>
      </c>
      <c r="B469">
        <v>2005</v>
      </c>
      <c r="C469">
        <v>3</v>
      </c>
      <c r="D469" s="10">
        <v>3695.8850000000002</v>
      </c>
      <c r="E469" s="12">
        <v>1</v>
      </c>
      <c r="F469" s="10">
        <v>104.312</v>
      </c>
      <c r="G469" s="10">
        <v>104.312</v>
      </c>
      <c r="H469" s="10">
        <v>21430</v>
      </c>
      <c r="I469" s="10">
        <v>430</v>
      </c>
      <c r="J469" s="10">
        <v>104</v>
      </c>
      <c r="K469" s="1">
        <v>0.24186046511627907</v>
      </c>
      <c r="M469" t="s">
        <v>32</v>
      </c>
    </row>
    <row r="470" spans="1:13" x14ac:dyDescent="0.25">
      <c r="A470">
        <v>3034</v>
      </c>
      <c r="B470">
        <v>2006</v>
      </c>
      <c r="C470">
        <v>3</v>
      </c>
      <c r="D470" s="10">
        <v>3855.9960000000001</v>
      </c>
      <c r="E470" s="12">
        <v>1.0181607380073696</v>
      </c>
      <c r="F470" s="10">
        <v>104.372</v>
      </c>
      <c r="G470" s="10">
        <v>104.372</v>
      </c>
      <c r="H470" s="10">
        <v>21295</v>
      </c>
      <c r="I470" s="10">
        <v>431</v>
      </c>
      <c r="J470" s="10">
        <v>104</v>
      </c>
      <c r="K470" s="1">
        <v>0.24129930394431554</v>
      </c>
      <c r="M470" t="s">
        <v>32</v>
      </c>
    </row>
    <row r="471" spans="1:13" x14ac:dyDescent="0.25">
      <c r="A471">
        <v>3034</v>
      </c>
      <c r="B471">
        <v>2007</v>
      </c>
      <c r="C471">
        <v>3</v>
      </c>
      <c r="D471" s="10">
        <v>4362.2937400000001</v>
      </c>
      <c r="E471" s="12">
        <v>1.0531931014872313</v>
      </c>
      <c r="F471" s="10">
        <v>104.372</v>
      </c>
      <c r="G471" s="10">
        <v>104.372</v>
      </c>
      <c r="H471" s="10">
        <v>21389</v>
      </c>
      <c r="I471" s="10">
        <v>438</v>
      </c>
      <c r="J471" s="10">
        <v>109</v>
      </c>
      <c r="K471" s="1">
        <v>0.24885844748858446</v>
      </c>
      <c r="M471" t="s">
        <v>32</v>
      </c>
    </row>
    <row r="472" spans="1:13" x14ac:dyDescent="0.25">
      <c r="A472">
        <v>3034</v>
      </c>
      <c r="B472">
        <v>2008</v>
      </c>
      <c r="C472">
        <v>3</v>
      </c>
      <c r="D472" s="10">
        <v>4486.5548200000003</v>
      </c>
      <c r="E472" s="12">
        <v>1.078564603993923</v>
      </c>
      <c r="F472" s="10">
        <v>94.801000000000002</v>
      </c>
      <c r="G472" s="10">
        <v>104.372</v>
      </c>
      <c r="H472" s="10">
        <v>21706</v>
      </c>
      <c r="I472" s="10">
        <v>443</v>
      </c>
      <c r="J472" s="10">
        <v>112.99999999999999</v>
      </c>
      <c r="K472" s="1">
        <v>0.25507900677200901</v>
      </c>
      <c r="M472" t="s">
        <v>32</v>
      </c>
    </row>
    <row r="473" spans="1:13" x14ac:dyDescent="0.25">
      <c r="A473">
        <v>3034</v>
      </c>
      <c r="B473">
        <v>2009</v>
      </c>
      <c r="C473">
        <v>3</v>
      </c>
      <c r="D473" s="10">
        <v>4808.05</v>
      </c>
      <c r="E473" s="12">
        <v>1.0915070880241431</v>
      </c>
      <c r="F473" s="10">
        <v>85.983000000000004</v>
      </c>
      <c r="G473" s="10">
        <v>104.372</v>
      </c>
      <c r="H473" s="10">
        <v>21702</v>
      </c>
      <c r="I473" s="10">
        <v>443</v>
      </c>
      <c r="J473" s="10">
        <v>112.99999999999999</v>
      </c>
      <c r="K473" s="1">
        <v>0.25507900677200901</v>
      </c>
      <c r="M473" t="s">
        <v>32</v>
      </c>
    </row>
    <row r="474" spans="1:13" x14ac:dyDescent="0.25">
      <c r="A474">
        <v>3034</v>
      </c>
      <c r="B474">
        <v>2010</v>
      </c>
      <c r="C474">
        <v>3</v>
      </c>
      <c r="D474" s="10">
        <v>4588.2470000000003</v>
      </c>
      <c r="E474" s="12">
        <v>1.1243125351578573</v>
      </c>
      <c r="F474" s="10">
        <v>96.028000000000006</v>
      </c>
      <c r="G474" s="10">
        <v>104.372</v>
      </c>
      <c r="H474" s="10">
        <v>21411</v>
      </c>
      <c r="I474" s="10">
        <v>441</v>
      </c>
      <c r="J474" s="10">
        <v>112</v>
      </c>
      <c r="K474" s="1">
        <v>0.25396825396825395</v>
      </c>
      <c r="M474" t="s">
        <v>32</v>
      </c>
    </row>
    <row r="475" spans="1:13" x14ac:dyDescent="0.25">
      <c r="A475">
        <v>3034</v>
      </c>
      <c r="B475">
        <v>2011</v>
      </c>
      <c r="C475">
        <v>3</v>
      </c>
      <c r="D475" s="10">
        <v>5112.1424500000003</v>
      </c>
      <c r="E475" s="12">
        <v>1.1430978626415853</v>
      </c>
      <c r="F475" s="10">
        <v>98.477999999999994</v>
      </c>
      <c r="G475" s="10">
        <v>104.372</v>
      </c>
      <c r="H475" s="10">
        <v>21768</v>
      </c>
      <c r="I475" s="10">
        <v>451</v>
      </c>
      <c r="J475" s="10">
        <v>117.5</v>
      </c>
      <c r="K475" s="1">
        <v>0.26053215077605324</v>
      </c>
      <c r="M475" t="s">
        <v>32</v>
      </c>
    </row>
    <row r="476" spans="1:13" x14ac:dyDescent="0.25">
      <c r="A476">
        <v>3034</v>
      </c>
      <c r="B476">
        <v>2012</v>
      </c>
      <c r="C476">
        <v>3</v>
      </c>
      <c r="D476" s="10">
        <v>5879.7897389</v>
      </c>
      <c r="E476" s="12">
        <v>1.160126854517312</v>
      </c>
      <c r="F476" s="10">
        <v>89</v>
      </c>
      <c r="G476" s="10">
        <v>104.372</v>
      </c>
      <c r="H476" s="10">
        <v>22053</v>
      </c>
      <c r="I476" s="10">
        <v>461</v>
      </c>
      <c r="J476" s="10">
        <v>122.99999999999999</v>
      </c>
      <c r="K476" s="1">
        <v>0.26681127982646419</v>
      </c>
      <c r="M476" t="s">
        <v>32</v>
      </c>
    </row>
    <row r="477" spans="1:13" x14ac:dyDescent="0.25">
      <c r="A477">
        <v>3034</v>
      </c>
      <c r="B477">
        <v>2013</v>
      </c>
      <c r="C477">
        <v>3</v>
      </c>
      <c r="D477" s="10">
        <v>5889.642170000001</v>
      </c>
      <c r="E477" s="12">
        <v>1.178602141578931</v>
      </c>
      <c r="F477" s="10">
        <v>93.582999999999998</v>
      </c>
      <c r="G477" s="10">
        <v>104.372</v>
      </c>
      <c r="H477" s="10">
        <v>22330</v>
      </c>
      <c r="I477" s="10">
        <v>448</v>
      </c>
      <c r="J477" s="10">
        <v>117</v>
      </c>
      <c r="K477" s="1">
        <v>0.2611607142857143</v>
      </c>
      <c r="M477" t="s">
        <v>32</v>
      </c>
    </row>
    <row r="478" spans="1:13" x14ac:dyDescent="0.25">
      <c r="A478">
        <v>3034</v>
      </c>
      <c r="B478">
        <v>2014</v>
      </c>
      <c r="C478">
        <v>3</v>
      </c>
      <c r="D478" s="10">
        <v>6003.7610000000004</v>
      </c>
      <c r="E478" s="12">
        <v>1.2030671041042156</v>
      </c>
      <c r="F478" s="10">
        <v>76.387</v>
      </c>
      <c r="G478" s="10">
        <v>104.372</v>
      </c>
      <c r="H478" s="10">
        <v>22470</v>
      </c>
      <c r="I478" s="10">
        <v>466</v>
      </c>
      <c r="J478" s="10">
        <v>133</v>
      </c>
      <c r="K478" s="1">
        <v>0.28540772532188841</v>
      </c>
      <c r="M478" t="s">
        <v>32</v>
      </c>
    </row>
    <row r="479" spans="1:13" x14ac:dyDescent="0.25">
      <c r="A479">
        <v>3034</v>
      </c>
      <c r="B479">
        <v>2015</v>
      </c>
      <c r="C479">
        <v>3</v>
      </c>
      <c r="D479" s="10">
        <v>6172.8339999999998</v>
      </c>
      <c r="E479" s="12">
        <v>1.2312762402864634</v>
      </c>
      <c r="F479" s="10">
        <v>73.421999999999997</v>
      </c>
      <c r="G479" s="10">
        <v>104.372</v>
      </c>
      <c r="H479" s="10">
        <v>22666</v>
      </c>
      <c r="I479" s="10">
        <v>480</v>
      </c>
      <c r="J479" s="10">
        <v>142</v>
      </c>
      <c r="K479" s="1">
        <v>0.29583333333333334</v>
      </c>
      <c r="M479" t="s">
        <v>32</v>
      </c>
    </row>
    <row r="480" spans="1:13" x14ac:dyDescent="0.25">
      <c r="A480">
        <v>3034</v>
      </c>
      <c r="B480">
        <v>2016</v>
      </c>
      <c r="C480">
        <v>3</v>
      </c>
      <c r="D480" s="10">
        <v>6568.5993899999994</v>
      </c>
      <c r="E480" s="12">
        <v>1.2455044937824149</v>
      </c>
      <c r="F480" s="10">
        <v>77.48</v>
      </c>
      <c r="G480" s="10">
        <v>104.372</v>
      </c>
      <c r="H480" s="10">
        <v>22853</v>
      </c>
      <c r="I480" s="10">
        <v>480</v>
      </c>
      <c r="J480" s="10">
        <v>142</v>
      </c>
      <c r="K480" s="1">
        <v>0.29583333333333334</v>
      </c>
      <c r="M480" t="s">
        <v>32</v>
      </c>
    </row>
    <row r="481" spans="1:13" x14ac:dyDescent="0.25">
      <c r="A481">
        <v>3034</v>
      </c>
      <c r="B481">
        <v>2017</v>
      </c>
      <c r="C481">
        <v>3</v>
      </c>
      <c r="D481" s="10">
        <v>6597.2320999999993</v>
      </c>
      <c r="E481" s="12">
        <v>1.2674505553724562</v>
      </c>
      <c r="F481" s="10">
        <v>73.021000000000001</v>
      </c>
      <c r="G481" s="10">
        <v>104.372</v>
      </c>
      <c r="H481" s="10">
        <v>23048</v>
      </c>
      <c r="I481" s="10">
        <v>479</v>
      </c>
      <c r="J481" s="10">
        <v>142</v>
      </c>
      <c r="K481" s="1">
        <v>0.29645093945720252</v>
      </c>
      <c r="M481" t="s">
        <v>32</v>
      </c>
    </row>
    <row r="482" spans="1:13" x14ac:dyDescent="0.25">
      <c r="A482">
        <v>3034</v>
      </c>
      <c r="B482">
        <v>2018</v>
      </c>
      <c r="C482">
        <v>3</v>
      </c>
      <c r="D482" s="10">
        <v>6608.0439899999992</v>
      </c>
      <c r="E482" s="12">
        <v>1.2994718602728874</v>
      </c>
      <c r="F482" s="10">
        <v>79.116</v>
      </c>
      <c r="G482" s="10">
        <v>104.372</v>
      </c>
      <c r="H482" s="10">
        <v>23366</v>
      </c>
      <c r="I482" s="10">
        <v>481</v>
      </c>
      <c r="J482" s="10">
        <v>147</v>
      </c>
      <c r="K482" s="1">
        <v>0.30561330561330563</v>
      </c>
      <c r="M482" t="s">
        <v>32</v>
      </c>
    </row>
    <row r="483" spans="1:13" x14ac:dyDescent="0.25">
      <c r="A483">
        <v>3034</v>
      </c>
      <c r="B483">
        <v>2019</v>
      </c>
      <c r="C483">
        <v>3</v>
      </c>
      <c r="D483" s="10">
        <v>6757.9180299999989</v>
      </c>
      <c r="E483" s="12">
        <v>1.3352608354138498</v>
      </c>
      <c r="F483" s="10">
        <v>73.287999999999997</v>
      </c>
      <c r="G483" s="10">
        <v>104.372</v>
      </c>
      <c r="H483" s="10">
        <v>23664</v>
      </c>
      <c r="I483" s="10">
        <v>490</v>
      </c>
      <c r="J483" s="10">
        <v>155</v>
      </c>
      <c r="K483" s="1">
        <v>0.31632653061224492</v>
      </c>
      <c r="M483" t="s">
        <v>32</v>
      </c>
    </row>
    <row r="484" spans="1:13" x14ac:dyDescent="0.25">
      <c r="A484">
        <v>3036</v>
      </c>
      <c r="B484">
        <v>2005</v>
      </c>
      <c r="C484">
        <v>3</v>
      </c>
      <c r="D484" s="10">
        <v>3711.596</v>
      </c>
      <c r="E484" s="12">
        <v>1</v>
      </c>
      <c r="F484" s="10">
        <v>108.866</v>
      </c>
      <c r="G484" s="10">
        <v>108.866</v>
      </c>
      <c r="H484" s="10">
        <v>19873</v>
      </c>
      <c r="I484" s="10">
        <v>1320</v>
      </c>
      <c r="J484" s="10">
        <v>444.99999999999994</v>
      </c>
      <c r="K484" s="1">
        <v>0.3371212121212121</v>
      </c>
      <c r="M484" t="s">
        <v>13</v>
      </c>
    </row>
    <row r="485" spans="1:13" x14ac:dyDescent="0.25">
      <c r="A485">
        <v>3036</v>
      </c>
      <c r="B485">
        <v>2006</v>
      </c>
      <c r="C485">
        <v>3</v>
      </c>
      <c r="D485" s="10">
        <v>4352.9579999999996</v>
      </c>
      <c r="E485" s="12">
        <v>1.0181607380073696</v>
      </c>
      <c r="F485" s="10">
        <v>108.866</v>
      </c>
      <c r="G485" s="10">
        <v>108.866</v>
      </c>
      <c r="H485" s="10">
        <v>19007</v>
      </c>
      <c r="I485" s="10">
        <v>1332</v>
      </c>
      <c r="J485" s="10">
        <v>456</v>
      </c>
      <c r="K485" s="1">
        <v>0.34234234234234234</v>
      </c>
      <c r="M485" t="s">
        <v>13</v>
      </c>
    </row>
    <row r="486" spans="1:13" x14ac:dyDescent="0.25">
      <c r="A486">
        <v>3036</v>
      </c>
      <c r="B486">
        <v>2007</v>
      </c>
      <c r="C486">
        <v>3</v>
      </c>
      <c r="D486" s="10">
        <v>4201.2790000000005</v>
      </c>
      <c r="E486" s="12">
        <v>1.0531931014872313</v>
      </c>
      <c r="F486" s="10">
        <v>122.494</v>
      </c>
      <c r="G486" s="10">
        <v>122.494</v>
      </c>
      <c r="H486" s="10">
        <v>20078</v>
      </c>
      <c r="I486" s="10">
        <v>1344</v>
      </c>
      <c r="J486" s="10">
        <v>463</v>
      </c>
      <c r="K486" s="1">
        <v>0.34449404761904762</v>
      </c>
      <c r="M486" t="s">
        <v>13</v>
      </c>
    </row>
    <row r="487" spans="1:13" x14ac:dyDescent="0.25">
      <c r="A487">
        <v>3036</v>
      </c>
      <c r="B487">
        <v>2008</v>
      </c>
      <c r="C487">
        <v>3</v>
      </c>
      <c r="D487" s="10">
        <v>4979.6989999999996</v>
      </c>
      <c r="E487" s="12">
        <v>1.078564603993923</v>
      </c>
      <c r="F487" s="10">
        <v>99.539000000000001</v>
      </c>
      <c r="G487" s="10">
        <v>122.494</v>
      </c>
      <c r="H487" s="10">
        <v>20818</v>
      </c>
      <c r="I487" s="10">
        <v>1363</v>
      </c>
      <c r="J487" s="10">
        <v>481</v>
      </c>
      <c r="K487" s="1">
        <v>0.35289801907556861</v>
      </c>
      <c r="M487" t="s">
        <v>13</v>
      </c>
    </row>
    <row r="488" spans="1:13" x14ac:dyDescent="0.25">
      <c r="A488">
        <v>3036</v>
      </c>
      <c r="B488">
        <v>2009</v>
      </c>
      <c r="C488">
        <v>3</v>
      </c>
      <c r="D488" s="10">
        <v>4353.1940000000004</v>
      </c>
      <c r="E488" s="12">
        <v>1.0915070880241431</v>
      </c>
      <c r="F488" s="10">
        <v>97.838999999999999</v>
      </c>
      <c r="G488" s="10">
        <v>122.494</v>
      </c>
      <c r="H488" s="10">
        <v>21044</v>
      </c>
      <c r="I488" s="10">
        <v>1363</v>
      </c>
      <c r="J488" s="10">
        <v>481</v>
      </c>
      <c r="K488" s="1">
        <v>0.35289801907556861</v>
      </c>
      <c r="M488" t="s">
        <v>13</v>
      </c>
    </row>
    <row r="489" spans="1:13" x14ac:dyDescent="0.25">
      <c r="A489">
        <v>3036</v>
      </c>
      <c r="B489">
        <v>2010</v>
      </c>
      <c r="C489">
        <v>3</v>
      </c>
      <c r="D489" s="10">
        <v>4289.3869999999997</v>
      </c>
      <c r="E489" s="12">
        <v>1.1243125351578573</v>
      </c>
      <c r="F489" s="10">
        <v>107.148</v>
      </c>
      <c r="G489" s="10">
        <v>122.494</v>
      </c>
      <c r="H489" s="10">
        <v>20790</v>
      </c>
      <c r="I489" s="10">
        <v>1404</v>
      </c>
      <c r="J489" s="10">
        <v>545</v>
      </c>
      <c r="K489" s="1">
        <v>0.38817663817663817</v>
      </c>
      <c r="M489" t="s">
        <v>13</v>
      </c>
    </row>
    <row r="490" spans="1:13" x14ac:dyDescent="0.25">
      <c r="A490">
        <v>3036</v>
      </c>
      <c r="B490">
        <v>2011</v>
      </c>
      <c r="C490">
        <v>3</v>
      </c>
      <c r="D490" s="10">
        <v>4766.6729999999998</v>
      </c>
      <c r="E490" s="12">
        <v>1.1430978626415853</v>
      </c>
      <c r="F490" s="10">
        <v>110.39100000000001</v>
      </c>
      <c r="G490" s="10">
        <v>122.494</v>
      </c>
      <c r="H490" s="10">
        <v>21232</v>
      </c>
      <c r="I490" s="10">
        <v>1464</v>
      </c>
      <c r="J490" s="10">
        <v>576</v>
      </c>
      <c r="K490" s="1">
        <v>0.39344262295081966</v>
      </c>
      <c r="M490" t="s">
        <v>13</v>
      </c>
    </row>
    <row r="491" spans="1:13" x14ac:dyDescent="0.25">
      <c r="A491">
        <v>3036</v>
      </c>
      <c r="B491">
        <v>2012</v>
      </c>
      <c r="C491">
        <v>3</v>
      </c>
      <c r="D491" s="10">
        <v>5536.3169132676758</v>
      </c>
      <c r="E491" s="12">
        <v>1.160126854517312</v>
      </c>
      <c r="F491" s="10">
        <v>110.08</v>
      </c>
      <c r="G491" s="10">
        <v>122.494</v>
      </c>
      <c r="H491" s="10">
        <v>20893</v>
      </c>
      <c r="I491" s="10">
        <v>1497</v>
      </c>
      <c r="J491" s="10">
        <v>605</v>
      </c>
      <c r="K491" s="1">
        <v>0.40414161656646624</v>
      </c>
      <c r="M491" t="s">
        <v>13</v>
      </c>
    </row>
    <row r="492" spans="1:13" x14ac:dyDescent="0.25">
      <c r="A492">
        <v>3036</v>
      </c>
      <c r="B492">
        <v>2013</v>
      </c>
      <c r="C492">
        <v>3</v>
      </c>
      <c r="D492" s="10">
        <v>4821.3360000000002</v>
      </c>
      <c r="E492" s="12">
        <v>1.178602141578931</v>
      </c>
      <c r="F492" s="10">
        <v>111.279</v>
      </c>
      <c r="G492" s="10">
        <v>122.494</v>
      </c>
      <c r="H492" s="10">
        <v>21499</v>
      </c>
      <c r="I492" s="10">
        <v>1527</v>
      </c>
      <c r="J492" s="10">
        <v>636</v>
      </c>
      <c r="K492" s="1">
        <v>0.41650294695481338</v>
      </c>
      <c r="M492" t="s">
        <v>13</v>
      </c>
    </row>
    <row r="493" spans="1:13" x14ac:dyDescent="0.25">
      <c r="A493">
        <v>3036</v>
      </c>
      <c r="B493">
        <v>2014</v>
      </c>
      <c r="C493">
        <v>3</v>
      </c>
      <c r="D493" s="10">
        <v>5201.6229999999996</v>
      </c>
      <c r="E493" s="12">
        <v>1.2030671041042156</v>
      </c>
      <c r="F493" s="10">
        <v>98.677000000000007</v>
      </c>
      <c r="G493" s="10">
        <v>122.494</v>
      </c>
      <c r="H493" s="10">
        <v>21534</v>
      </c>
      <c r="I493" s="10">
        <v>1527</v>
      </c>
      <c r="J493" s="10">
        <v>631</v>
      </c>
      <c r="K493" s="1">
        <v>0.41322855271774722</v>
      </c>
      <c r="M493" t="s">
        <v>13</v>
      </c>
    </row>
    <row r="494" spans="1:13" x14ac:dyDescent="0.25">
      <c r="A494">
        <v>3036</v>
      </c>
      <c r="B494">
        <v>2015</v>
      </c>
      <c r="C494">
        <v>3</v>
      </c>
      <c r="D494" s="10">
        <v>5780.049</v>
      </c>
      <c r="E494" s="12">
        <v>1.2312762402864634</v>
      </c>
      <c r="F494" s="10">
        <v>101.316</v>
      </c>
      <c r="G494" s="10">
        <v>122.494</v>
      </c>
      <c r="H494" s="10">
        <v>21929</v>
      </c>
      <c r="I494" s="10">
        <v>1556</v>
      </c>
      <c r="J494" s="10">
        <v>654</v>
      </c>
      <c r="K494" s="1">
        <v>0.42030848329048842</v>
      </c>
      <c r="M494" t="s">
        <v>13</v>
      </c>
    </row>
    <row r="495" spans="1:13" x14ac:dyDescent="0.25">
      <c r="A495">
        <v>3036</v>
      </c>
      <c r="B495">
        <v>2016</v>
      </c>
      <c r="C495">
        <v>3</v>
      </c>
      <c r="D495" s="10">
        <v>6128.2452800000001</v>
      </c>
      <c r="E495" s="12">
        <v>1.2455044937824149</v>
      </c>
      <c r="F495" s="10">
        <v>107.53100000000001</v>
      </c>
      <c r="G495" s="10">
        <v>122.494</v>
      </c>
      <c r="H495" s="10">
        <v>22112</v>
      </c>
      <c r="I495" s="10">
        <v>1613</v>
      </c>
      <c r="J495" s="10">
        <v>701</v>
      </c>
      <c r="K495" s="1">
        <v>0.43459392436453814</v>
      </c>
      <c r="M495" t="s">
        <v>13</v>
      </c>
    </row>
    <row r="496" spans="1:13" x14ac:dyDescent="0.25">
      <c r="A496">
        <v>3036</v>
      </c>
      <c r="B496">
        <v>2017</v>
      </c>
      <c r="C496">
        <v>3</v>
      </c>
      <c r="D496" s="10">
        <v>5991.4696100000001</v>
      </c>
      <c r="E496" s="12">
        <v>1.2674505553724562</v>
      </c>
      <c r="F496" s="10">
        <v>95.399000000000001</v>
      </c>
      <c r="G496" s="10">
        <v>122.494</v>
      </c>
      <c r="H496" s="10">
        <v>22195</v>
      </c>
      <c r="I496" s="10">
        <v>1645</v>
      </c>
      <c r="J496" s="10">
        <v>724</v>
      </c>
      <c r="K496" s="1">
        <v>0.44012158054711248</v>
      </c>
      <c r="M496" t="s">
        <v>13</v>
      </c>
    </row>
    <row r="497" spans="1:13" x14ac:dyDescent="0.25">
      <c r="A497">
        <v>3036</v>
      </c>
      <c r="B497">
        <v>2018</v>
      </c>
      <c r="C497">
        <v>3</v>
      </c>
      <c r="D497" s="10">
        <v>6069.6831300000013</v>
      </c>
      <c r="E497" s="12">
        <v>1.2994718602728874</v>
      </c>
      <c r="F497" s="10">
        <v>104.73</v>
      </c>
      <c r="G497" s="10">
        <v>122.494</v>
      </c>
      <c r="H497" s="10">
        <v>22442</v>
      </c>
      <c r="I497" s="10">
        <v>1641</v>
      </c>
      <c r="J497" s="10">
        <v>729</v>
      </c>
      <c r="K497" s="1">
        <v>0.44424131627056673</v>
      </c>
      <c r="M497" t="s">
        <v>13</v>
      </c>
    </row>
    <row r="498" spans="1:13" x14ac:dyDescent="0.25">
      <c r="A498">
        <v>3036</v>
      </c>
      <c r="B498">
        <v>2019</v>
      </c>
      <c r="C498">
        <v>3</v>
      </c>
      <c r="D498" s="10">
        <v>6215.6970300000012</v>
      </c>
      <c r="E498" s="12">
        <v>1.3352608354138498</v>
      </c>
      <c r="F498" s="10">
        <v>99.438999999999993</v>
      </c>
      <c r="G498" s="10">
        <v>122.494</v>
      </c>
      <c r="H498" s="10">
        <v>22528</v>
      </c>
      <c r="I498" s="10">
        <v>1686</v>
      </c>
      <c r="J498" s="10">
        <v>754</v>
      </c>
      <c r="K498" s="1">
        <v>0.4472123368920522</v>
      </c>
      <c r="M498" t="s">
        <v>13</v>
      </c>
    </row>
    <row r="499" spans="1:13" x14ac:dyDescent="0.25">
      <c r="A499">
        <v>3037</v>
      </c>
      <c r="B499">
        <v>2005</v>
      </c>
      <c r="C499">
        <v>3</v>
      </c>
      <c r="D499" s="10">
        <v>3037.7173399999997</v>
      </c>
      <c r="E499" s="12">
        <v>1</v>
      </c>
      <c r="F499" s="10">
        <v>101.863</v>
      </c>
      <c r="G499" s="10">
        <v>101.863</v>
      </c>
      <c r="H499" s="10">
        <v>18860</v>
      </c>
      <c r="I499" s="10">
        <v>275</v>
      </c>
      <c r="J499" s="10">
        <v>90</v>
      </c>
      <c r="K499" s="1">
        <v>0.32727272727272727</v>
      </c>
      <c r="M499" t="s">
        <v>10</v>
      </c>
    </row>
    <row r="500" spans="1:13" x14ac:dyDescent="0.25">
      <c r="A500">
        <v>3037</v>
      </c>
      <c r="B500">
        <v>2006</v>
      </c>
      <c r="C500">
        <v>3</v>
      </c>
      <c r="D500" s="10">
        <v>3204.6691700000001</v>
      </c>
      <c r="E500" s="12">
        <v>1.0181607380073696</v>
      </c>
      <c r="F500" s="10">
        <v>111.673</v>
      </c>
      <c r="G500" s="10">
        <v>111.673</v>
      </c>
      <c r="H500" s="10">
        <v>19025</v>
      </c>
      <c r="I500" s="10">
        <v>274</v>
      </c>
      <c r="J500" s="10">
        <v>90</v>
      </c>
      <c r="K500" s="1">
        <v>0.32846715328467152</v>
      </c>
      <c r="M500" t="s">
        <v>10</v>
      </c>
    </row>
    <row r="501" spans="1:13" x14ac:dyDescent="0.25">
      <c r="A501">
        <v>3037</v>
      </c>
      <c r="B501">
        <v>2007</v>
      </c>
      <c r="C501">
        <v>3</v>
      </c>
      <c r="D501" s="10">
        <v>3327.7473300000001</v>
      </c>
      <c r="E501" s="12">
        <v>1.0531931014872313</v>
      </c>
      <c r="F501" s="10">
        <v>107.69</v>
      </c>
      <c r="G501" s="10">
        <v>111.673</v>
      </c>
      <c r="H501" s="10">
        <v>19262</v>
      </c>
      <c r="I501" s="10">
        <v>274</v>
      </c>
      <c r="J501" s="10">
        <v>90</v>
      </c>
      <c r="K501" s="1">
        <v>0.32846715328467152</v>
      </c>
      <c r="M501" t="s">
        <v>10</v>
      </c>
    </row>
    <row r="502" spans="1:13" x14ac:dyDescent="0.25">
      <c r="A502">
        <v>3037</v>
      </c>
      <c r="B502">
        <v>2008</v>
      </c>
      <c r="C502">
        <v>3</v>
      </c>
      <c r="D502" s="10">
        <v>3575.1713199999999</v>
      </c>
      <c r="E502" s="12">
        <v>1.078564603993923</v>
      </c>
      <c r="F502" s="10">
        <v>105.205</v>
      </c>
      <c r="G502" s="10">
        <v>111.673</v>
      </c>
      <c r="H502" s="10">
        <v>19394</v>
      </c>
      <c r="I502" s="10">
        <v>274</v>
      </c>
      <c r="J502" s="10">
        <v>90</v>
      </c>
      <c r="K502" s="1">
        <v>0.32846715328467152</v>
      </c>
      <c r="M502" t="s">
        <v>10</v>
      </c>
    </row>
    <row r="503" spans="1:13" x14ac:dyDescent="0.25">
      <c r="A503">
        <v>3037</v>
      </c>
      <c r="B503">
        <v>2009</v>
      </c>
      <c r="C503">
        <v>3</v>
      </c>
      <c r="D503" s="10">
        <v>3609.0988600000001</v>
      </c>
      <c r="E503" s="12">
        <v>1.0915070880241431</v>
      </c>
      <c r="F503" s="10">
        <v>99.72</v>
      </c>
      <c r="G503" s="10">
        <v>111.673</v>
      </c>
      <c r="H503" s="10">
        <v>19531</v>
      </c>
      <c r="I503" s="10">
        <v>276</v>
      </c>
      <c r="J503" s="10">
        <v>92</v>
      </c>
      <c r="K503" s="1">
        <v>0.33333333333333331</v>
      </c>
      <c r="M503" t="s">
        <v>10</v>
      </c>
    </row>
    <row r="504" spans="1:13" x14ac:dyDescent="0.25">
      <c r="A504">
        <v>3037</v>
      </c>
      <c r="B504">
        <v>2010</v>
      </c>
      <c r="C504">
        <v>3</v>
      </c>
      <c r="D504" s="10">
        <v>3818.2637799999993</v>
      </c>
      <c r="E504" s="12">
        <v>1.1243125351578573</v>
      </c>
      <c r="F504" s="10">
        <v>103.1</v>
      </c>
      <c r="G504" s="10">
        <v>111.673</v>
      </c>
      <c r="H504" s="10">
        <v>19579</v>
      </c>
      <c r="I504" s="10">
        <v>277</v>
      </c>
      <c r="J504" s="10">
        <v>92</v>
      </c>
      <c r="K504" s="1">
        <v>0.33212996389891697</v>
      </c>
      <c r="M504" t="s">
        <v>10</v>
      </c>
    </row>
    <row r="505" spans="1:13" x14ac:dyDescent="0.25">
      <c r="A505">
        <v>3037</v>
      </c>
      <c r="B505">
        <v>2011</v>
      </c>
      <c r="C505">
        <v>3</v>
      </c>
      <c r="D505" s="10">
        <v>3938.5922799999998</v>
      </c>
      <c r="E505" s="12">
        <v>1.1430978626415853</v>
      </c>
      <c r="F505" s="10">
        <v>107.41500000000001</v>
      </c>
      <c r="G505" s="10">
        <v>111.673</v>
      </c>
      <c r="H505" s="10">
        <v>19885</v>
      </c>
      <c r="I505" s="10">
        <v>277</v>
      </c>
      <c r="J505" s="10">
        <v>92</v>
      </c>
      <c r="K505" s="1">
        <v>0.33212996389891697</v>
      </c>
      <c r="M505" t="s">
        <v>10</v>
      </c>
    </row>
    <row r="506" spans="1:13" x14ac:dyDescent="0.25">
      <c r="A506">
        <v>3037</v>
      </c>
      <c r="B506">
        <v>2012</v>
      </c>
      <c r="C506">
        <v>3</v>
      </c>
      <c r="D506" s="10">
        <v>4528.9112516520017</v>
      </c>
      <c r="E506" s="12">
        <v>1.160126854517312</v>
      </c>
      <c r="F506" s="10">
        <v>104.736</v>
      </c>
      <c r="G506" s="10">
        <v>111.673</v>
      </c>
      <c r="H506" s="10">
        <v>20057</v>
      </c>
      <c r="I506" s="10">
        <v>277</v>
      </c>
      <c r="J506" s="10">
        <v>92</v>
      </c>
      <c r="K506" s="1">
        <v>0.33212996389891697</v>
      </c>
      <c r="M506" t="s">
        <v>10</v>
      </c>
    </row>
    <row r="507" spans="1:13" x14ac:dyDescent="0.25">
      <c r="A507">
        <v>3037</v>
      </c>
      <c r="B507">
        <v>2013</v>
      </c>
      <c r="C507">
        <v>3</v>
      </c>
      <c r="D507" s="10">
        <v>4923.3870500000012</v>
      </c>
      <c r="E507" s="12">
        <v>1.178602141578931</v>
      </c>
      <c r="F507" s="10">
        <v>105.361</v>
      </c>
      <c r="G507" s="10">
        <v>111.673</v>
      </c>
      <c r="H507" s="10">
        <v>20187</v>
      </c>
      <c r="I507" s="10">
        <v>256</v>
      </c>
      <c r="J507" s="10">
        <v>94</v>
      </c>
      <c r="K507" s="1">
        <v>0.3671875</v>
      </c>
      <c r="M507" t="s">
        <v>10</v>
      </c>
    </row>
    <row r="508" spans="1:13" x14ac:dyDescent="0.25">
      <c r="A508">
        <v>3037</v>
      </c>
      <c r="B508">
        <v>2014</v>
      </c>
      <c r="C508">
        <v>3</v>
      </c>
      <c r="D508" s="10">
        <v>5001.5860000000002</v>
      </c>
      <c r="E508" s="12">
        <v>1.2030671041042156</v>
      </c>
      <c r="F508" s="10">
        <v>100.08</v>
      </c>
      <c r="G508" s="10">
        <v>111.673</v>
      </c>
      <c r="H508" s="10">
        <v>20362</v>
      </c>
      <c r="I508" s="10">
        <v>258</v>
      </c>
      <c r="J508" s="10">
        <v>93</v>
      </c>
      <c r="K508" s="1">
        <v>0.36046511627906974</v>
      </c>
      <c r="M508" t="s">
        <v>10</v>
      </c>
    </row>
    <row r="509" spans="1:13" x14ac:dyDescent="0.25">
      <c r="A509">
        <v>3037</v>
      </c>
      <c r="B509">
        <v>2015</v>
      </c>
      <c r="C509">
        <v>3</v>
      </c>
      <c r="D509" s="10">
        <v>5095.6540000000005</v>
      </c>
      <c r="E509" s="12">
        <v>1.2312762402864634</v>
      </c>
      <c r="F509" s="10">
        <v>104.538</v>
      </c>
      <c r="G509" s="10">
        <v>111.673</v>
      </c>
      <c r="H509" s="10">
        <v>20556</v>
      </c>
      <c r="I509" s="10">
        <v>260</v>
      </c>
      <c r="J509" s="10">
        <v>95</v>
      </c>
      <c r="K509" s="1">
        <v>0.36538461538461536</v>
      </c>
      <c r="M509" t="s">
        <v>10</v>
      </c>
    </row>
    <row r="510" spans="1:13" x14ac:dyDescent="0.25">
      <c r="A510">
        <v>3037</v>
      </c>
      <c r="B510">
        <v>2016</v>
      </c>
      <c r="C510">
        <v>3</v>
      </c>
      <c r="D510" s="10">
        <v>5538.9137599999995</v>
      </c>
      <c r="E510" s="12">
        <v>1.2455044937824149</v>
      </c>
      <c r="F510" s="10">
        <v>107.476</v>
      </c>
      <c r="G510" s="10">
        <v>111.673</v>
      </c>
      <c r="H510" s="10">
        <v>20825</v>
      </c>
      <c r="I510" s="10">
        <v>260</v>
      </c>
      <c r="J510" s="10">
        <v>95</v>
      </c>
      <c r="K510" s="1">
        <v>0.36538461538461536</v>
      </c>
      <c r="M510" t="s">
        <v>10</v>
      </c>
    </row>
    <row r="511" spans="1:13" x14ac:dyDescent="0.25">
      <c r="A511">
        <v>3037</v>
      </c>
      <c r="B511">
        <v>2017</v>
      </c>
      <c r="C511">
        <v>3</v>
      </c>
      <c r="D511" s="10">
        <v>5423.9436699999997</v>
      </c>
      <c r="E511" s="12">
        <v>1.2674505553724562</v>
      </c>
      <c r="F511" s="10">
        <v>104.45</v>
      </c>
      <c r="G511" s="10">
        <v>111.673</v>
      </c>
      <c r="H511" s="10">
        <v>21108</v>
      </c>
      <c r="I511" s="10">
        <v>262</v>
      </c>
      <c r="J511" s="10">
        <v>97</v>
      </c>
      <c r="K511" s="1">
        <v>0.37022900763358779</v>
      </c>
      <c r="M511" t="s">
        <v>10</v>
      </c>
    </row>
    <row r="512" spans="1:13" x14ac:dyDescent="0.25">
      <c r="A512">
        <v>3037</v>
      </c>
      <c r="B512">
        <v>2018</v>
      </c>
      <c r="C512">
        <v>3</v>
      </c>
      <c r="D512" s="10">
        <v>6168.2687400000004</v>
      </c>
      <c r="E512" s="12">
        <v>1.2994718602728874</v>
      </c>
      <c r="F512" s="10">
        <v>108.68899999999999</v>
      </c>
      <c r="G512" s="10">
        <v>111.673</v>
      </c>
      <c r="H512" s="10">
        <v>21369</v>
      </c>
      <c r="I512" s="10">
        <v>261</v>
      </c>
      <c r="J512" s="10">
        <v>95</v>
      </c>
      <c r="K512" s="1">
        <v>0.36398467432950193</v>
      </c>
      <c r="M512" t="s">
        <v>10</v>
      </c>
    </row>
    <row r="513" spans="1:13" x14ac:dyDescent="0.25">
      <c r="A513">
        <v>3037</v>
      </c>
      <c r="B513">
        <v>2019</v>
      </c>
      <c r="C513">
        <v>3</v>
      </c>
      <c r="D513" s="10">
        <v>5855.8531500000017</v>
      </c>
      <c r="E513" s="12">
        <v>1.3352608354138498</v>
      </c>
      <c r="F513" s="10">
        <v>103.142</v>
      </c>
      <c r="G513" s="10">
        <v>111.673</v>
      </c>
      <c r="H513" s="10">
        <v>21382</v>
      </c>
      <c r="I513" s="10">
        <v>261</v>
      </c>
      <c r="J513" s="10">
        <v>96</v>
      </c>
      <c r="K513" s="1">
        <v>0.36781609195402298</v>
      </c>
      <c r="M513" t="s">
        <v>10</v>
      </c>
    </row>
    <row r="514" spans="1:13" x14ac:dyDescent="0.25">
      <c r="A514">
        <v>3038</v>
      </c>
      <c r="B514">
        <v>2017</v>
      </c>
      <c r="C514">
        <v>3</v>
      </c>
      <c r="D514" s="10">
        <v>253135.39759000001</v>
      </c>
      <c r="E514" s="12">
        <v>1.2674505553724562</v>
      </c>
      <c r="F514" s="10">
        <v>4721.2539999999999</v>
      </c>
      <c r="G514" s="10">
        <v>4721.2539999999999</v>
      </c>
      <c r="H514" s="10">
        <v>982023</v>
      </c>
      <c r="I514" s="10">
        <v>19779</v>
      </c>
      <c r="J514" s="10">
        <v>13167</v>
      </c>
      <c r="K514" s="1">
        <v>0.66570605187319887</v>
      </c>
      <c r="M514" t="s">
        <v>120</v>
      </c>
    </row>
    <row r="515" spans="1:13" x14ac:dyDescent="0.25">
      <c r="A515">
        <v>3038</v>
      </c>
      <c r="B515">
        <v>2018</v>
      </c>
      <c r="C515">
        <v>3</v>
      </c>
      <c r="D515" s="10">
        <v>226830.29759</v>
      </c>
      <c r="E515" s="12">
        <v>1.2994718602728874</v>
      </c>
      <c r="F515" s="10">
        <v>5106.3159999999998</v>
      </c>
      <c r="G515" s="10">
        <v>5106.3159999999998</v>
      </c>
      <c r="H515" s="10">
        <v>991103</v>
      </c>
      <c r="I515" s="10">
        <v>19897</v>
      </c>
      <c r="J515" s="10">
        <v>13321</v>
      </c>
      <c r="K515" s="1">
        <v>0.66949791425843097</v>
      </c>
      <c r="M515" t="s">
        <v>120</v>
      </c>
    </row>
    <row r="516" spans="1:13" x14ac:dyDescent="0.25">
      <c r="A516">
        <v>3038</v>
      </c>
      <c r="B516">
        <v>2019</v>
      </c>
      <c r="C516">
        <v>3</v>
      </c>
      <c r="D516" s="10">
        <v>257552.39223</v>
      </c>
      <c r="E516" s="12">
        <v>1.3352608354138498</v>
      </c>
      <c r="F516" s="10">
        <v>4962.2169999999996</v>
      </c>
      <c r="G516" s="10">
        <v>5106.3159999999998</v>
      </c>
      <c r="H516" s="10">
        <v>1054614</v>
      </c>
      <c r="I516" s="10">
        <v>21112</v>
      </c>
      <c r="J516" s="10">
        <v>14149</v>
      </c>
      <c r="K516" s="1">
        <v>0.67018757104964</v>
      </c>
      <c r="M516" t="s">
        <v>120</v>
      </c>
    </row>
    <row r="517" spans="1:13" x14ac:dyDescent="0.25">
      <c r="A517">
        <v>3039</v>
      </c>
      <c r="B517">
        <v>2005</v>
      </c>
      <c r="C517">
        <v>3</v>
      </c>
      <c r="D517" s="10">
        <v>6190.1255400000009</v>
      </c>
      <c r="E517" s="12">
        <v>1</v>
      </c>
      <c r="F517" s="10">
        <v>111.411</v>
      </c>
      <c r="G517" s="10">
        <v>111.411</v>
      </c>
      <c r="H517" s="10">
        <v>20952</v>
      </c>
      <c r="I517" s="10">
        <v>378</v>
      </c>
      <c r="J517" s="10">
        <v>78</v>
      </c>
      <c r="K517" s="1">
        <v>0.20634920634920634</v>
      </c>
      <c r="M517" t="s">
        <v>39</v>
      </c>
    </row>
    <row r="518" spans="1:13" x14ac:dyDescent="0.25">
      <c r="A518">
        <v>3039</v>
      </c>
      <c r="B518">
        <v>2006</v>
      </c>
      <c r="C518">
        <v>3</v>
      </c>
      <c r="D518" s="10">
        <v>6594.0953900000004</v>
      </c>
      <c r="E518" s="12">
        <v>1.0181607380073696</v>
      </c>
      <c r="F518" s="10">
        <v>120.023</v>
      </c>
      <c r="G518" s="10">
        <v>120.023</v>
      </c>
      <c r="H518" s="10">
        <v>19234</v>
      </c>
      <c r="I518" s="10">
        <v>378</v>
      </c>
      <c r="J518" s="10">
        <v>79</v>
      </c>
      <c r="K518" s="1">
        <v>0.20899470899470898</v>
      </c>
      <c r="M518" t="s">
        <v>39</v>
      </c>
    </row>
    <row r="519" spans="1:13" x14ac:dyDescent="0.25">
      <c r="A519">
        <v>3039</v>
      </c>
      <c r="B519">
        <v>2007</v>
      </c>
      <c r="C519">
        <v>3</v>
      </c>
      <c r="D519" s="10">
        <v>7048.0222099999983</v>
      </c>
      <c r="E519" s="12">
        <v>1.0531931014872313</v>
      </c>
      <c r="F519" s="10">
        <v>120.218</v>
      </c>
      <c r="G519" s="10">
        <v>120.218</v>
      </c>
      <c r="H519" s="10">
        <v>21707</v>
      </c>
      <c r="I519" s="10">
        <v>373</v>
      </c>
      <c r="J519" s="10">
        <v>76</v>
      </c>
      <c r="K519" s="1">
        <v>0.20375335120643431</v>
      </c>
      <c r="M519" t="s">
        <v>39</v>
      </c>
    </row>
    <row r="520" spans="1:13" x14ac:dyDescent="0.25">
      <c r="A520">
        <v>3039</v>
      </c>
      <c r="B520">
        <v>2008</v>
      </c>
      <c r="C520">
        <v>3</v>
      </c>
      <c r="D520" s="10">
        <v>7336.5461300000006</v>
      </c>
      <c r="E520" s="12">
        <v>1.078564603993923</v>
      </c>
      <c r="F520" s="10">
        <v>113.672</v>
      </c>
      <c r="G520" s="10">
        <v>120.218</v>
      </c>
      <c r="H520" s="10">
        <v>20197</v>
      </c>
      <c r="I520" s="10">
        <v>366</v>
      </c>
      <c r="J520" s="10">
        <v>79</v>
      </c>
      <c r="K520" s="1">
        <v>0.21584699453551912</v>
      </c>
      <c r="M520" t="s">
        <v>39</v>
      </c>
    </row>
    <row r="521" spans="1:13" x14ac:dyDescent="0.25">
      <c r="A521">
        <v>3039</v>
      </c>
      <c r="B521">
        <v>2009</v>
      </c>
      <c r="C521">
        <v>3</v>
      </c>
      <c r="D521" s="10">
        <v>7064.1782200000007</v>
      </c>
      <c r="E521" s="12">
        <v>1.0915070880241431</v>
      </c>
      <c r="F521" s="10">
        <v>119.511</v>
      </c>
      <c r="G521" s="10">
        <v>120.218</v>
      </c>
      <c r="H521" s="10">
        <v>21390</v>
      </c>
      <c r="I521" s="10">
        <v>392</v>
      </c>
      <c r="J521" s="10">
        <v>86</v>
      </c>
      <c r="K521" s="1">
        <v>0.21938775510204081</v>
      </c>
      <c r="M521" t="s">
        <v>39</v>
      </c>
    </row>
    <row r="522" spans="1:13" x14ac:dyDescent="0.25">
      <c r="A522">
        <v>3039</v>
      </c>
      <c r="B522">
        <v>2010</v>
      </c>
      <c r="C522">
        <v>3</v>
      </c>
      <c r="D522" s="10">
        <v>7109.4823500000002</v>
      </c>
      <c r="E522" s="12">
        <v>1.1243125351578573</v>
      </c>
      <c r="F522" s="10">
        <v>117.25700000000001</v>
      </c>
      <c r="G522" s="10">
        <v>120.218</v>
      </c>
      <c r="H522" s="10">
        <v>21831</v>
      </c>
      <c r="I522" s="10">
        <v>392</v>
      </c>
      <c r="J522" s="10">
        <v>86</v>
      </c>
      <c r="K522" s="1">
        <v>0.21938775510204081</v>
      </c>
      <c r="M522" t="s">
        <v>39</v>
      </c>
    </row>
    <row r="523" spans="1:13" x14ac:dyDescent="0.25">
      <c r="A523">
        <v>3039</v>
      </c>
      <c r="B523">
        <v>2011</v>
      </c>
      <c r="C523">
        <v>3</v>
      </c>
      <c r="D523" s="10">
        <v>7063.4972300000009</v>
      </c>
      <c r="E523" s="12">
        <v>1.1430978626415853</v>
      </c>
      <c r="F523" s="10">
        <v>119.49600000000001</v>
      </c>
      <c r="G523" s="10">
        <v>120.218</v>
      </c>
      <c r="H523" s="10">
        <v>21791</v>
      </c>
      <c r="I523" s="10">
        <v>395</v>
      </c>
      <c r="J523" s="10">
        <v>88</v>
      </c>
      <c r="K523" s="1">
        <v>0.22278481012658227</v>
      </c>
      <c r="M523" t="s">
        <v>39</v>
      </c>
    </row>
    <row r="524" spans="1:13" x14ac:dyDescent="0.25">
      <c r="A524">
        <v>3039</v>
      </c>
      <c r="B524">
        <v>2012</v>
      </c>
      <c r="C524">
        <v>3</v>
      </c>
      <c r="D524" s="10">
        <v>6514.471019999999</v>
      </c>
      <c r="E524" s="12">
        <v>1.160126854517312</v>
      </c>
      <c r="F524" s="10">
        <v>120.41300000000001</v>
      </c>
      <c r="G524" s="10">
        <v>120.41300000000001</v>
      </c>
      <c r="H524" s="10">
        <v>22204</v>
      </c>
      <c r="I524" s="10">
        <v>405</v>
      </c>
      <c r="J524" s="10">
        <v>103.00000000000001</v>
      </c>
      <c r="K524" s="1">
        <v>0.25432098765432104</v>
      </c>
      <c r="M524" t="s">
        <v>39</v>
      </c>
    </row>
    <row r="525" spans="1:13" x14ac:dyDescent="0.25">
      <c r="A525">
        <v>3039</v>
      </c>
      <c r="B525">
        <v>2013</v>
      </c>
      <c r="C525">
        <v>3</v>
      </c>
      <c r="D525" s="10">
        <v>7334.4396200000001</v>
      </c>
      <c r="E525" s="12">
        <v>1.178602141578931</v>
      </c>
      <c r="F525" s="10">
        <v>136.28900000000002</v>
      </c>
      <c r="G525" s="10">
        <v>136.28900000000002</v>
      </c>
      <c r="H525" s="10">
        <v>21885</v>
      </c>
      <c r="I525" s="10">
        <v>398</v>
      </c>
      <c r="J525" s="10">
        <v>106</v>
      </c>
      <c r="K525" s="1">
        <v>0.26633165829145727</v>
      </c>
      <c r="M525" t="s">
        <v>39</v>
      </c>
    </row>
    <row r="526" spans="1:13" x14ac:dyDescent="0.25">
      <c r="A526">
        <v>3039</v>
      </c>
      <c r="B526">
        <v>2014</v>
      </c>
      <c r="C526">
        <v>3</v>
      </c>
      <c r="D526" s="10">
        <v>7244.4930000000004</v>
      </c>
      <c r="E526" s="12">
        <v>1.2030671041042156</v>
      </c>
      <c r="F526" s="10">
        <v>107.577</v>
      </c>
      <c r="G526" s="10">
        <v>136.28900000000002</v>
      </c>
      <c r="H526" s="10">
        <v>22066</v>
      </c>
      <c r="I526" s="10">
        <v>403</v>
      </c>
      <c r="J526" s="10">
        <v>109</v>
      </c>
      <c r="K526" s="1">
        <v>0.27047146401985112</v>
      </c>
      <c r="M526" t="s">
        <v>39</v>
      </c>
    </row>
    <row r="527" spans="1:13" x14ac:dyDescent="0.25">
      <c r="A527">
        <v>3039</v>
      </c>
      <c r="B527">
        <v>2015</v>
      </c>
      <c r="C527">
        <v>3</v>
      </c>
      <c r="D527" s="10">
        <v>7403.6730000000007</v>
      </c>
      <c r="E527" s="12">
        <v>1.2312762402864634</v>
      </c>
      <c r="F527" s="10">
        <v>109.042</v>
      </c>
      <c r="G527" s="10">
        <v>136.28900000000002</v>
      </c>
      <c r="H527" s="10">
        <v>22250</v>
      </c>
      <c r="I527" s="10">
        <v>413</v>
      </c>
      <c r="J527" s="10">
        <v>121</v>
      </c>
      <c r="K527" s="1">
        <v>0.29297820823244553</v>
      </c>
      <c r="M527" t="s">
        <v>39</v>
      </c>
    </row>
    <row r="528" spans="1:13" x14ac:dyDescent="0.25">
      <c r="A528">
        <v>3039</v>
      </c>
      <c r="B528">
        <v>2016</v>
      </c>
      <c r="C528">
        <v>3</v>
      </c>
      <c r="D528" s="10">
        <v>7840.0672599999998</v>
      </c>
      <c r="E528" s="12">
        <v>1.2455044937824149</v>
      </c>
      <c r="F528" s="10">
        <v>111.491</v>
      </c>
      <c r="G528" s="10">
        <v>136.28900000000002</v>
      </c>
      <c r="H528" s="10">
        <v>22470</v>
      </c>
      <c r="I528" s="10">
        <v>406</v>
      </c>
      <c r="J528" s="10">
        <v>120.00000000000001</v>
      </c>
      <c r="K528" s="1">
        <v>0.29556650246305421</v>
      </c>
      <c r="M528" t="s">
        <v>39</v>
      </c>
    </row>
    <row r="529" spans="1:13" x14ac:dyDescent="0.25">
      <c r="A529">
        <v>3039</v>
      </c>
      <c r="B529">
        <v>2017</v>
      </c>
      <c r="C529">
        <v>3</v>
      </c>
      <c r="D529" s="10">
        <v>7933.7904799999997</v>
      </c>
      <c r="E529" s="12">
        <v>1.2674505553724562</v>
      </c>
      <c r="F529" s="10">
        <v>108.53</v>
      </c>
      <c r="G529" s="10">
        <v>136.28900000000002</v>
      </c>
      <c r="H529" s="10">
        <v>22829</v>
      </c>
      <c r="I529" s="10">
        <v>408</v>
      </c>
      <c r="J529" s="10">
        <v>122</v>
      </c>
      <c r="K529" s="1">
        <v>0.29901960784313725</v>
      </c>
      <c r="M529" t="s">
        <v>39</v>
      </c>
    </row>
    <row r="530" spans="1:13" x14ac:dyDescent="0.25">
      <c r="A530">
        <v>3039</v>
      </c>
      <c r="B530">
        <v>2018</v>
      </c>
      <c r="C530">
        <v>3</v>
      </c>
      <c r="D530" s="10">
        <v>7895.6919000000007</v>
      </c>
      <c r="E530" s="12">
        <v>1.2994718602728874</v>
      </c>
      <c r="F530" s="10">
        <v>109.94099999999999</v>
      </c>
      <c r="G530" s="10">
        <v>136.28900000000002</v>
      </c>
      <c r="H530" s="10">
        <v>23111</v>
      </c>
      <c r="I530" s="10">
        <v>413</v>
      </c>
      <c r="J530" s="10">
        <v>121</v>
      </c>
      <c r="K530" s="1">
        <v>0.29297820823244553</v>
      </c>
      <c r="M530" t="s">
        <v>39</v>
      </c>
    </row>
    <row r="531" spans="1:13" x14ac:dyDescent="0.25">
      <c r="A531">
        <v>3039</v>
      </c>
      <c r="B531">
        <v>2019</v>
      </c>
      <c r="C531">
        <v>3</v>
      </c>
      <c r="D531" s="10">
        <v>7261.7215700000006</v>
      </c>
      <c r="E531" s="12">
        <v>1.3352608354138498</v>
      </c>
      <c r="F531" s="10">
        <v>111.736</v>
      </c>
      <c r="G531" s="10">
        <v>136.28900000000002</v>
      </c>
      <c r="H531" s="10">
        <v>23384</v>
      </c>
      <c r="I531" s="10">
        <v>437</v>
      </c>
      <c r="J531" s="10">
        <v>142</v>
      </c>
      <c r="K531" s="1">
        <v>0.32494279176201374</v>
      </c>
      <c r="M531" t="s">
        <v>39</v>
      </c>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985E128-C78D-1A4B-AFCB-DB4A8401404D}">
  <sheetPr>
    <tabColor rgb="FFC00000"/>
  </sheetPr>
  <dimension ref="A1:L1090"/>
  <sheetViews>
    <sheetView workbookViewId="0">
      <pane xSplit="3" ySplit="1" topLeftCell="D1031" activePane="bottomRight" state="frozen"/>
      <selection pane="topRight" activeCell="D1" sqref="D1"/>
      <selection pane="bottomLeft" activeCell="A2" sqref="A2"/>
      <selection pane="bottomRight" activeCell="F1096" sqref="F1096"/>
    </sheetView>
  </sheetViews>
  <sheetFormatPr defaultColWidth="11.42578125" defaultRowHeight="15" x14ac:dyDescent="0.25"/>
  <cols>
    <col min="1" max="1" width="10.85546875" style="2"/>
    <col min="2" max="2" width="39.85546875" bestFit="1" customWidth="1"/>
    <col min="3" max="12" width="10.85546875"/>
  </cols>
  <sheetData>
    <row r="1" spans="1:12" x14ac:dyDescent="0.25">
      <c r="A1" s="5" t="s">
        <v>121</v>
      </c>
      <c r="B1" s="6" t="s">
        <v>108</v>
      </c>
      <c r="C1" s="7" t="s">
        <v>107</v>
      </c>
      <c r="D1" s="7" t="s">
        <v>122</v>
      </c>
      <c r="E1" s="7" t="s">
        <v>123</v>
      </c>
      <c r="F1" s="7" t="s">
        <v>124</v>
      </c>
      <c r="G1" s="7" t="s">
        <v>125</v>
      </c>
      <c r="H1" s="7" t="s">
        <v>126</v>
      </c>
      <c r="I1" s="7" t="s">
        <v>127</v>
      </c>
      <c r="J1" s="7" t="s">
        <v>109</v>
      </c>
      <c r="K1" s="7" t="s">
        <v>128</v>
      </c>
      <c r="L1" s="7" t="s">
        <v>129</v>
      </c>
    </row>
    <row r="2" spans="1:12" x14ac:dyDescent="0.25">
      <c r="A2" s="2">
        <v>3001</v>
      </c>
      <c r="B2" t="s">
        <v>65</v>
      </c>
      <c r="C2">
        <v>2005</v>
      </c>
      <c r="D2" s="96">
        <v>349654.27424</v>
      </c>
      <c r="E2" s="96">
        <v>4559.915</v>
      </c>
      <c r="F2" s="96">
        <v>1186646</v>
      </c>
      <c r="G2" s="96">
        <v>121548</v>
      </c>
      <c r="H2" s="96">
        <v>4404</v>
      </c>
      <c r="I2" s="96">
        <v>3.6232598125934601E-2</v>
      </c>
      <c r="J2" s="96">
        <v>1</v>
      </c>
      <c r="K2" s="96">
        <v>3</v>
      </c>
      <c r="L2" s="96">
        <v>4559.915</v>
      </c>
    </row>
    <row r="3" spans="1:12" x14ac:dyDescent="0.25">
      <c r="A3" s="2">
        <v>3001</v>
      </c>
      <c r="B3" t="s">
        <v>65</v>
      </c>
      <c r="C3">
        <v>2006</v>
      </c>
      <c r="D3" s="96">
        <v>402410.01819999999</v>
      </c>
      <c r="E3" s="96">
        <v>4325.9259999999986</v>
      </c>
      <c r="F3" s="96">
        <v>1198854</v>
      </c>
      <c r="G3" s="96">
        <v>121809</v>
      </c>
      <c r="H3" s="96">
        <v>4413</v>
      </c>
      <c r="I3" s="96">
        <v>3.6228850483894348E-2</v>
      </c>
      <c r="J3" s="96">
        <v>1.0202019225402501</v>
      </c>
      <c r="K3" s="96">
        <v>3</v>
      </c>
      <c r="L3" s="96">
        <v>4559.915</v>
      </c>
    </row>
    <row r="4" spans="1:12" x14ac:dyDescent="0.25">
      <c r="A4" s="2">
        <v>3001</v>
      </c>
      <c r="B4" t="s">
        <v>65</v>
      </c>
      <c r="C4">
        <v>2007</v>
      </c>
      <c r="D4" s="96">
        <v>491793.49449999997</v>
      </c>
      <c r="E4" s="96">
        <v>4309.7579999999998</v>
      </c>
      <c r="F4" s="96">
        <v>1208499</v>
      </c>
      <c r="G4" s="96">
        <v>122205</v>
      </c>
      <c r="H4" s="96">
        <v>4438</v>
      </c>
      <c r="I4" s="96">
        <v>3.6316026002168662E-2</v>
      </c>
      <c r="J4" s="96">
        <v>1.05783897285015</v>
      </c>
      <c r="K4" s="96">
        <v>3</v>
      </c>
      <c r="L4" s="96">
        <v>4559.915</v>
      </c>
    </row>
    <row r="5" spans="1:12" x14ac:dyDescent="0.25">
      <c r="A5" s="2">
        <v>3001</v>
      </c>
      <c r="B5" t="s">
        <v>65</v>
      </c>
      <c r="C5">
        <v>2008</v>
      </c>
      <c r="D5" s="96">
        <v>475312.96733000001</v>
      </c>
      <c r="E5" s="96">
        <v>4029.37</v>
      </c>
      <c r="F5" s="96">
        <v>1222713</v>
      </c>
      <c r="G5" s="96">
        <v>122478</v>
      </c>
      <c r="H5" s="96">
        <v>4424</v>
      </c>
      <c r="I5" s="96">
        <v>3.6120772361755371E-2</v>
      </c>
      <c r="J5" s="96">
        <v>1.0801527868051599</v>
      </c>
      <c r="K5" s="96">
        <v>3</v>
      </c>
      <c r="L5" s="96">
        <v>4559.915</v>
      </c>
    </row>
    <row r="6" spans="1:12" x14ac:dyDescent="0.25">
      <c r="A6" s="2">
        <v>3001</v>
      </c>
      <c r="B6" t="s">
        <v>65</v>
      </c>
      <c r="C6">
        <v>2009</v>
      </c>
      <c r="D6" s="96">
        <v>532837.67208000005</v>
      </c>
      <c r="E6" s="96">
        <v>4330.5909999999994</v>
      </c>
      <c r="F6" s="96">
        <v>1229516</v>
      </c>
      <c r="G6" s="96">
        <v>122726</v>
      </c>
      <c r="H6" s="96">
        <v>4438</v>
      </c>
      <c r="I6" s="96">
        <v>3.6161854863166809E-2</v>
      </c>
      <c r="J6" s="96">
        <v>1.0943058118665809</v>
      </c>
      <c r="K6" s="96">
        <v>3</v>
      </c>
      <c r="L6" s="96">
        <v>4559.915</v>
      </c>
    </row>
    <row r="7" spans="1:12" x14ac:dyDescent="0.25">
      <c r="A7" s="2">
        <v>3001</v>
      </c>
      <c r="B7" t="s">
        <v>65</v>
      </c>
      <c r="C7">
        <v>2010</v>
      </c>
      <c r="D7" s="96">
        <v>565730.79299999995</v>
      </c>
      <c r="E7" s="96">
        <v>4353.433</v>
      </c>
      <c r="F7" s="96">
        <v>1239075</v>
      </c>
      <c r="G7" s="96">
        <v>122892</v>
      </c>
      <c r="H7" s="96">
        <v>4447</v>
      </c>
      <c r="I7" s="96">
        <v>3.6186244338750839E-2</v>
      </c>
      <c r="J7" s="96">
        <v>1.127717210088893</v>
      </c>
      <c r="K7" s="96">
        <v>3</v>
      </c>
      <c r="L7" s="96">
        <v>4559.915</v>
      </c>
    </row>
    <row r="8" spans="1:12" x14ac:dyDescent="0.25">
      <c r="A8" s="2">
        <v>3001</v>
      </c>
      <c r="B8" t="s">
        <v>65</v>
      </c>
      <c r="C8">
        <v>2011</v>
      </c>
      <c r="D8" s="96">
        <v>563683.96776999987</v>
      </c>
      <c r="E8" s="96">
        <v>4024.3530000000001</v>
      </c>
      <c r="F8" s="96">
        <v>1231765</v>
      </c>
      <c r="G8" s="96">
        <v>119119</v>
      </c>
      <c r="H8" s="96">
        <v>7978</v>
      </c>
      <c r="I8" s="96">
        <v>6.6975042223930359E-2</v>
      </c>
      <c r="J8" s="96">
        <v>1.146665858992225</v>
      </c>
      <c r="K8" s="96">
        <v>3</v>
      </c>
      <c r="L8" s="96">
        <v>4559.915</v>
      </c>
    </row>
    <row r="9" spans="1:12" x14ac:dyDescent="0.25">
      <c r="A9" s="2">
        <v>3001</v>
      </c>
      <c r="B9" t="s">
        <v>65</v>
      </c>
      <c r="C9">
        <v>2012</v>
      </c>
      <c r="D9" s="96">
        <v>550555.24137000006</v>
      </c>
      <c r="E9" s="96">
        <v>3888.107</v>
      </c>
      <c r="F9" s="96">
        <v>1257550</v>
      </c>
      <c r="G9" s="96">
        <v>120340</v>
      </c>
      <c r="H9" s="96">
        <v>8302</v>
      </c>
      <c r="I9" s="96">
        <v>6.898786872625351E-2</v>
      </c>
      <c r="J9" s="96">
        <v>1.1651097143670821</v>
      </c>
      <c r="K9" s="96">
        <v>3</v>
      </c>
      <c r="L9" s="96">
        <v>4559.915</v>
      </c>
    </row>
    <row r="10" spans="1:12" x14ac:dyDescent="0.25">
      <c r="A10" s="2">
        <v>3001</v>
      </c>
      <c r="B10" t="s">
        <v>65</v>
      </c>
      <c r="C10">
        <v>2013</v>
      </c>
      <c r="D10" s="96">
        <v>616419.90496000007</v>
      </c>
      <c r="E10" s="96">
        <v>6557.1129999999994</v>
      </c>
      <c r="F10" s="96">
        <v>1256852</v>
      </c>
      <c r="G10" s="96">
        <v>121493</v>
      </c>
      <c r="H10" s="96">
        <v>8742</v>
      </c>
      <c r="I10" s="96">
        <v>7.1954764425754547E-2</v>
      </c>
      <c r="J10" s="96">
        <v>1.183430563619132</v>
      </c>
      <c r="K10" s="96">
        <v>3</v>
      </c>
      <c r="L10" s="96">
        <v>6557.1129999999994</v>
      </c>
    </row>
    <row r="11" spans="1:12" x14ac:dyDescent="0.25">
      <c r="A11" s="2">
        <v>3001</v>
      </c>
      <c r="B11" t="s">
        <v>65</v>
      </c>
      <c r="C11">
        <v>2014</v>
      </c>
      <c r="D11" s="96">
        <v>681618.40732999996</v>
      </c>
      <c r="E11" s="96">
        <v>3926.0859999999998</v>
      </c>
      <c r="F11" s="96">
        <v>1256360</v>
      </c>
      <c r="G11" s="96">
        <v>121372</v>
      </c>
      <c r="H11" s="96">
        <v>8855</v>
      </c>
      <c r="I11" s="96">
        <v>7.2957515716552734E-2</v>
      </c>
      <c r="J11" s="96">
        <v>1.2032755955469121</v>
      </c>
      <c r="K11" s="96">
        <v>3</v>
      </c>
      <c r="L11" s="96">
        <v>6557.1129999999994</v>
      </c>
    </row>
    <row r="12" spans="1:12" x14ac:dyDescent="0.25">
      <c r="A12" s="2">
        <v>3001</v>
      </c>
      <c r="B12" t="s">
        <v>65</v>
      </c>
      <c r="C12">
        <v>2015</v>
      </c>
      <c r="D12" s="96">
        <v>579836.26695000019</v>
      </c>
      <c r="E12" s="96">
        <v>4396.9210000000003</v>
      </c>
      <c r="F12" s="96">
        <v>1294389</v>
      </c>
      <c r="G12" s="96">
        <v>123197</v>
      </c>
      <c r="H12" s="96">
        <v>9388</v>
      </c>
      <c r="I12" s="96">
        <v>7.6203152537345886E-2</v>
      </c>
      <c r="J12" s="96">
        <v>1.2277103060682979</v>
      </c>
      <c r="K12" s="96">
        <v>3</v>
      </c>
      <c r="L12" s="96">
        <v>6557.1129999999994</v>
      </c>
    </row>
    <row r="13" spans="1:12" x14ac:dyDescent="0.25">
      <c r="A13" s="2">
        <v>3001</v>
      </c>
      <c r="B13" t="s">
        <v>65</v>
      </c>
      <c r="C13">
        <v>2016</v>
      </c>
      <c r="D13" s="96">
        <v>564002.95322999987</v>
      </c>
      <c r="E13" s="96">
        <v>5641.0780000000004</v>
      </c>
      <c r="F13" s="96">
        <v>1307544</v>
      </c>
      <c r="G13" s="96">
        <v>122366</v>
      </c>
      <c r="H13" s="96">
        <v>9148</v>
      </c>
      <c r="I13" s="96">
        <v>7.4759326875209808E-2</v>
      </c>
      <c r="J13" s="96">
        <v>1.2405563987579731</v>
      </c>
      <c r="K13" s="96">
        <v>3</v>
      </c>
      <c r="L13" s="96">
        <v>6557.1129999999994</v>
      </c>
    </row>
    <row r="14" spans="1:12" x14ac:dyDescent="0.25">
      <c r="A14" s="2">
        <v>3001</v>
      </c>
      <c r="B14" t="s">
        <v>65</v>
      </c>
      <c r="C14">
        <v>2017</v>
      </c>
      <c r="D14" s="96">
        <v>559000.1439299999</v>
      </c>
      <c r="E14" s="96">
        <v>5361.9920000000002</v>
      </c>
      <c r="F14" s="96">
        <v>1320085</v>
      </c>
      <c r="G14" s="96">
        <v>123119</v>
      </c>
      <c r="H14" s="96">
        <v>9365</v>
      </c>
      <c r="I14" s="96">
        <v>7.6064623892307281E-2</v>
      </c>
      <c r="J14" s="96">
        <v>1.2634585172770481</v>
      </c>
      <c r="K14" s="96">
        <v>3</v>
      </c>
      <c r="L14" s="96">
        <v>6557.1129999999994</v>
      </c>
    </row>
    <row r="15" spans="1:12" x14ac:dyDescent="0.25">
      <c r="A15" s="2">
        <v>3001</v>
      </c>
      <c r="B15" t="s">
        <v>65</v>
      </c>
      <c r="C15">
        <v>2018</v>
      </c>
      <c r="D15" s="96">
        <v>560189.55654000025</v>
      </c>
      <c r="E15" s="96">
        <v>5812.4319999999998</v>
      </c>
      <c r="F15" s="96">
        <v>1333601</v>
      </c>
      <c r="G15" s="96">
        <v>123176</v>
      </c>
      <c r="H15" s="96">
        <v>9558</v>
      </c>
      <c r="I15" s="96">
        <v>7.7596284449100494E-2</v>
      </c>
      <c r="J15" s="96">
        <v>1.296190246884573</v>
      </c>
      <c r="K15" s="96">
        <v>3</v>
      </c>
      <c r="L15" s="96">
        <v>6557.1129999999994</v>
      </c>
    </row>
    <row r="16" spans="1:12" x14ac:dyDescent="0.25">
      <c r="A16" s="2">
        <v>3001</v>
      </c>
      <c r="B16" t="s">
        <v>65</v>
      </c>
      <c r="C16">
        <v>2019</v>
      </c>
      <c r="D16" s="96">
        <v>563892.88235000009</v>
      </c>
      <c r="E16" s="96">
        <v>6291.23</v>
      </c>
      <c r="F16" s="96">
        <v>1343959</v>
      </c>
      <c r="G16" s="96">
        <v>123139</v>
      </c>
      <c r="H16" s="96">
        <v>9749</v>
      </c>
      <c r="I16" s="96">
        <v>7.9170696437358856E-2</v>
      </c>
      <c r="J16" s="96">
        <v>1.325735868420733</v>
      </c>
      <c r="K16" s="96">
        <v>3</v>
      </c>
      <c r="L16" s="96">
        <v>6557.1129999999994</v>
      </c>
    </row>
    <row r="17" spans="1:12" x14ac:dyDescent="0.25">
      <c r="A17" s="2">
        <v>3001</v>
      </c>
      <c r="B17" t="s">
        <v>65</v>
      </c>
      <c r="C17">
        <v>2020</v>
      </c>
      <c r="D17" s="96">
        <v>567359.04471999989</v>
      </c>
      <c r="E17" s="96">
        <v>6494.0879999999997</v>
      </c>
      <c r="F17" s="96">
        <v>1361102</v>
      </c>
      <c r="G17" s="96">
        <v>123489</v>
      </c>
      <c r="H17" s="96">
        <v>10011</v>
      </c>
      <c r="I17" s="96">
        <v>8.1067949533462524E-2</v>
      </c>
      <c r="J17" s="96">
        <v>1.4069338926020389</v>
      </c>
      <c r="K17" s="96">
        <v>3</v>
      </c>
      <c r="L17" s="96">
        <v>6557.1129999999994</v>
      </c>
    </row>
    <row r="18" spans="1:12" x14ac:dyDescent="0.25">
      <c r="A18" s="2">
        <v>3001</v>
      </c>
      <c r="B18" t="s">
        <v>65</v>
      </c>
      <c r="C18">
        <v>2021</v>
      </c>
      <c r="D18" s="96">
        <v>591198.4375</v>
      </c>
      <c r="E18" s="96">
        <v>6354.683</v>
      </c>
      <c r="F18" s="96">
        <v>1439974</v>
      </c>
      <c r="G18" s="96">
        <v>124556</v>
      </c>
      <c r="H18" s="96">
        <v>10432</v>
      </c>
      <c r="I18" s="96">
        <v>8.3753492405022639E-2</v>
      </c>
      <c r="J18" s="96">
        <v>1.458402218</v>
      </c>
      <c r="K18" s="96">
        <v>3</v>
      </c>
      <c r="L18" s="96">
        <v>6494.087890625</v>
      </c>
    </row>
    <row r="19" spans="1:12" x14ac:dyDescent="0.25">
      <c r="A19" s="2">
        <v>3002</v>
      </c>
      <c r="B19" t="s">
        <v>90</v>
      </c>
      <c r="C19">
        <v>2005</v>
      </c>
      <c r="D19" s="96">
        <v>151411.10852000001</v>
      </c>
      <c r="E19" s="96">
        <v>5005.2049999999999</v>
      </c>
      <c r="F19" s="96">
        <v>676678</v>
      </c>
      <c r="G19" s="96">
        <v>20422</v>
      </c>
      <c r="H19" s="96">
        <v>11288</v>
      </c>
      <c r="I19" s="96">
        <v>0.55273723602294922</v>
      </c>
      <c r="J19" s="96">
        <v>1</v>
      </c>
      <c r="K19" s="96">
        <v>3</v>
      </c>
      <c r="L19" s="96">
        <v>5005.2049999999999</v>
      </c>
    </row>
    <row r="20" spans="1:12" x14ac:dyDescent="0.25">
      <c r="A20" s="2">
        <v>3002</v>
      </c>
      <c r="B20" t="s">
        <v>90</v>
      </c>
      <c r="C20">
        <v>2006</v>
      </c>
      <c r="D20" s="96">
        <v>159541.97954</v>
      </c>
      <c r="E20" s="96">
        <v>5018.2780000000002</v>
      </c>
      <c r="F20" s="96">
        <v>678106</v>
      </c>
      <c r="G20" s="96">
        <v>16700</v>
      </c>
      <c r="H20" s="96">
        <v>7600</v>
      </c>
      <c r="I20" s="96">
        <v>0.45508980751037598</v>
      </c>
      <c r="J20" s="96">
        <v>1.0202019225402501</v>
      </c>
      <c r="K20" s="96">
        <v>3</v>
      </c>
      <c r="L20" s="96">
        <v>5018.2780000000002</v>
      </c>
    </row>
    <row r="21" spans="1:12" x14ac:dyDescent="0.25">
      <c r="A21" s="2">
        <v>3002</v>
      </c>
      <c r="B21" t="s">
        <v>90</v>
      </c>
      <c r="C21">
        <v>2007</v>
      </c>
      <c r="D21" s="96">
        <v>156796.19667</v>
      </c>
      <c r="E21" s="96">
        <v>4788.3410000000003</v>
      </c>
      <c r="F21" s="96">
        <v>679913</v>
      </c>
      <c r="G21" s="96">
        <v>9819</v>
      </c>
      <c r="H21" s="96">
        <v>5556</v>
      </c>
      <c r="I21" s="96">
        <v>0.56584173440933228</v>
      </c>
      <c r="J21" s="96">
        <v>1.05783897285015</v>
      </c>
      <c r="K21" s="96">
        <v>3</v>
      </c>
      <c r="L21" s="96">
        <v>5018.2780000000002</v>
      </c>
    </row>
    <row r="22" spans="1:12" x14ac:dyDescent="0.25">
      <c r="A22" s="2">
        <v>3002</v>
      </c>
      <c r="B22" t="s">
        <v>90</v>
      </c>
      <c r="C22">
        <v>2008</v>
      </c>
      <c r="D22" s="96">
        <v>168093.62727999999</v>
      </c>
      <c r="E22" s="96">
        <v>4564.3490000000002</v>
      </c>
      <c r="F22" s="96">
        <v>684145</v>
      </c>
      <c r="G22" s="96">
        <v>9816</v>
      </c>
      <c r="H22" s="96">
        <v>5598</v>
      </c>
      <c r="I22" s="96">
        <v>0.57029342651367188</v>
      </c>
      <c r="J22" s="96">
        <v>1.0801527868051599</v>
      </c>
      <c r="K22" s="96">
        <v>3</v>
      </c>
      <c r="L22" s="96">
        <v>5018.2780000000002</v>
      </c>
    </row>
    <row r="23" spans="1:12" x14ac:dyDescent="0.25">
      <c r="A23" s="2">
        <v>3002</v>
      </c>
      <c r="B23" t="s">
        <v>90</v>
      </c>
      <c r="C23">
        <v>2009</v>
      </c>
      <c r="D23" s="96">
        <v>190700.53839999999</v>
      </c>
      <c r="E23" s="96">
        <v>4607.3459999999995</v>
      </c>
      <c r="F23" s="96">
        <v>690243</v>
      </c>
      <c r="G23" s="96">
        <v>9794</v>
      </c>
      <c r="H23" s="96">
        <v>5641</v>
      </c>
      <c r="I23" s="96">
        <v>0.57596486806869507</v>
      </c>
      <c r="J23" s="96">
        <v>1.0943058118665809</v>
      </c>
      <c r="K23" s="96">
        <v>3</v>
      </c>
      <c r="L23" s="96">
        <v>5018.2780000000002</v>
      </c>
    </row>
    <row r="24" spans="1:12" x14ac:dyDescent="0.25">
      <c r="A24" s="2">
        <v>3002</v>
      </c>
      <c r="B24" t="s">
        <v>90</v>
      </c>
      <c r="C24">
        <v>2010</v>
      </c>
      <c r="D24" s="96">
        <v>218487.17782000001</v>
      </c>
      <c r="E24" s="96">
        <v>4785.8760000000002</v>
      </c>
      <c r="F24" s="96">
        <v>700386</v>
      </c>
      <c r="G24" s="96">
        <v>9990</v>
      </c>
      <c r="H24" s="96">
        <v>5776</v>
      </c>
      <c r="I24" s="96">
        <v>0.57817816734313965</v>
      </c>
      <c r="J24" s="96">
        <v>1.127717210088893</v>
      </c>
      <c r="K24" s="96">
        <v>3</v>
      </c>
      <c r="L24" s="96">
        <v>5018.2780000000002</v>
      </c>
    </row>
    <row r="25" spans="1:12" x14ac:dyDescent="0.25">
      <c r="A25" s="2">
        <v>3002</v>
      </c>
      <c r="B25" t="s">
        <v>90</v>
      </c>
      <c r="C25">
        <v>2011</v>
      </c>
      <c r="D25" s="96">
        <v>238556.73717999991</v>
      </c>
      <c r="E25" s="96">
        <v>4919.1499999999996</v>
      </c>
      <c r="F25" s="96">
        <v>709323</v>
      </c>
      <c r="G25" s="96">
        <v>10061</v>
      </c>
      <c r="H25" s="96">
        <v>5893</v>
      </c>
      <c r="I25" s="96">
        <v>0.5857270359992981</v>
      </c>
      <c r="J25" s="96">
        <v>1.146665858992225</v>
      </c>
      <c r="K25" s="96">
        <v>3</v>
      </c>
      <c r="L25" s="96">
        <v>5018.2780000000002</v>
      </c>
    </row>
    <row r="26" spans="1:12" x14ac:dyDescent="0.25">
      <c r="A26" s="2">
        <v>3002</v>
      </c>
      <c r="B26" t="s">
        <v>90</v>
      </c>
      <c r="C26">
        <v>2012</v>
      </c>
      <c r="D26" s="96">
        <v>243420.29733</v>
      </c>
      <c r="E26" s="96">
        <v>4829.6270000000004</v>
      </c>
      <c r="F26" s="96">
        <v>718661</v>
      </c>
      <c r="G26" s="96">
        <v>9913</v>
      </c>
      <c r="H26" s="96">
        <v>5764</v>
      </c>
      <c r="I26" s="96">
        <v>0.5814586877822876</v>
      </c>
      <c r="J26" s="96">
        <v>1.1651097143670821</v>
      </c>
      <c r="K26" s="96">
        <v>3</v>
      </c>
      <c r="L26" s="96">
        <v>5018.2780000000002</v>
      </c>
    </row>
    <row r="27" spans="1:12" x14ac:dyDescent="0.25">
      <c r="A27" s="2">
        <v>3002</v>
      </c>
      <c r="B27" t="s">
        <v>90</v>
      </c>
      <c r="C27">
        <v>2013</v>
      </c>
      <c r="D27" s="96">
        <v>246453.93025</v>
      </c>
      <c r="E27" s="96">
        <v>4914.8980000000001</v>
      </c>
      <c r="F27" s="96">
        <v>734576</v>
      </c>
      <c r="G27" s="96">
        <v>10160</v>
      </c>
      <c r="H27" s="96">
        <v>6019</v>
      </c>
      <c r="I27" s="96">
        <v>0.59242123365402222</v>
      </c>
      <c r="J27" s="96">
        <v>1.183430563619132</v>
      </c>
      <c r="K27" s="96">
        <v>3</v>
      </c>
      <c r="L27" s="96">
        <v>5018.2780000000002</v>
      </c>
    </row>
    <row r="28" spans="1:12" x14ac:dyDescent="0.25">
      <c r="A28" s="2">
        <v>3002</v>
      </c>
      <c r="B28" t="s">
        <v>90</v>
      </c>
      <c r="C28">
        <v>2014</v>
      </c>
      <c r="D28" s="96">
        <v>241101.9549999999</v>
      </c>
      <c r="E28" s="96">
        <v>4273.5039999999999</v>
      </c>
      <c r="F28" s="96">
        <v>744252</v>
      </c>
      <c r="G28" s="96">
        <v>10184</v>
      </c>
      <c r="H28" s="96">
        <v>6065</v>
      </c>
      <c r="I28" s="96">
        <v>0.59554201364517212</v>
      </c>
      <c r="J28" s="96">
        <v>1.2032755955469121</v>
      </c>
      <c r="K28" s="96">
        <v>3</v>
      </c>
      <c r="L28" s="96">
        <v>5018.2780000000002</v>
      </c>
    </row>
    <row r="29" spans="1:12" x14ac:dyDescent="0.25">
      <c r="A29" s="2">
        <v>3002</v>
      </c>
      <c r="B29" t="s">
        <v>90</v>
      </c>
      <c r="C29">
        <v>2015</v>
      </c>
      <c r="D29" s="96">
        <v>243981.50725000011</v>
      </c>
      <c r="E29" s="96">
        <v>4404.3819999999996</v>
      </c>
      <c r="F29" s="96">
        <v>758311</v>
      </c>
      <c r="G29" s="96">
        <v>10348</v>
      </c>
      <c r="H29" s="96">
        <v>6243</v>
      </c>
      <c r="I29" s="96">
        <v>0.60330498218536377</v>
      </c>
      <c r="J29" s="96">
        <v>1.2277103060682979</v>
      </c>
      <c r="K29" s="96">
        <v>3</v>
      </c>
      <c r="L29" s="96">
        <v>5018.2780000000002</v>
      </c>
    </row>
    <row r="30" spans="1:12" x14ac:dyDescent="0.25">
      <c r="A30" s="2">
        <v>3002</v>
      </c>
      <c r="B30" t="s">
        <v>90</v>
      </c>
      <c r="C30">
        <v>2016</v>
      </c>
      <c r="D30" s="96">
        <v>246599.8321</v>
      </c>
      <c r="E30" s="96">
        <v>4591.5590000000002</v>
      </c>
      <c r="F30" s="96">
        <v>761920</v>
      </c>
      <c r="G30" s="96">
        <v>28605</v>
      </c>
      <c r="H30" s="96">
        <v>13044</v>
      </c>
      <c r="I30" s="96">
        <v>0.45600420236587519</v>
      </c>
      <c r="J30" s="96">
        <v>1.2405563987579731</v>
      </c>
      <c r="K30" s="96">
        <v>3</v>
      </c>
      <c r="L30" s="96">
        <v>5018.2780000000002</v>
      </c>
    </row>
    <row r="31" spans="1:12" x14ac:dyDescent="0.25">
      <c r="A31" s="2">
        <v>3002</v>
      </c>
      <c r="B31" t="s">
        <v>90</v>
      </c>
      <c r="C31">
        <v>2017</v>
      </c>
      <c r="D31" s="96">
        <v>250585.26429999989</v>
      </c>
      <c r="E31" s="96">
        <v>4246.6880000000001</v>
      </c>
      <c r="F31" s="96">
        <v>767946</v>
      </c>
      <c r="G31" s="96">
        <v>28763</v>
      </c>
      <c r="H31" s="96">
        <v>13220</v>
      </c>
      <c r="I31" s="96">
        <v>0.45961827039718628</v>
      </c>
      <c r="J31" s="96">
        <v>1.2634585172770481</v>
      </c>
      <c r="K31" s="96">
        <v>3</v>
      </c>
      <c r="L31" s="96">
        <v>5018.2780000000002</v>
      </c>
    </row>
    <row r="32" spans="1:12" x14ac:dyDescent="0.25">
      <c r="A32" s="2">
        <v>3002</v>
      </c>
      <c r="B32" t="s">
        <v>90</v>
      </c>
      <c r="C32">
        <v>2018</v>
      </c>
      <c r="D32" s="96">
        <v>262947.23505000008</v>
      </c>
      <c r="E32" s="96">
        <v>4559.5320000000002</v>
      </c>
      <c r="F32" s="96">
        <v>772624</v>
      </c>
      <c r="G32" s="96">
        <v>28722</v>
      </c>
      <c r="H32" s="96">
        <v>13207</v>
      </c>
      <c r="I32" s="96">
        <v>0.45982173085212708</v>
      </c>
      <c r="J32" s="96">
        <v>1.296190246884573</v>
      </c>
      <c r="K32" s="96">
        <v>3</v>
      </c>
      <c r="L32" s="96">
        <v>5018.2780000000002</v>
      </c>
    </row>
    <row r="33" spans="1:12" x14ac:dyDescent="0.25">
      <c r="A33" s="2">
        <v>3002</v>
      </c>
      <c r="B33" t="s">
        <v>90</v>
      </c>
      <c r="C33">
        <v>2019</v>
      </c>
      <c r="D33" s="96">
        <v>267988.86540000001</v>
      </c>
      <c r="E33" s="96">
        <v>4271.8509999999997</v>
      </c>
      <c r="F33" s="96">
        <v>777904</v>
      </c>
      <c r="G33" s="96">
        <v>28887</v>
      </c>
      <c r="H33" s="96">
        <v>13407</v>
      </c>
      <c r="I33" s="96">
        <v>0.46411880850791931</v>
      </c>
      <c r="J33" s="96">
        <v>1.325735868420733</v>
      </c>
      <c r="K33" s="96">
        <v>3</v>
      </c>
      <c r="L33" s="96">
        <v>5018.2780000000002</v>
      </c>
    </row>
    <row r="34" spans="1:12" x14ac:dyDescent="0.25">
      <c r="A34" s="2">
        <v>3002</v>
      </c>
      <c r="B34" t="s">
        <v>90</v>
      </c>
      <c r="C34">
        <v>2020</v>
      </c>
      <c r="D34" s="96">
        <v>288196.03788999998</v>
      </c>
      <c r="E34" s="96">
        <v>4493.058</v>
      </c>
      <c r="F34" s="96">
        <v>779176</v>
      </c>
      <c r="G34" s="96">
        <v>29010</v>
      </c>
      <c r="H34" s="96">
        <v>13557</v>
      </c>
      <c r="I34" s="96">
        <v>0.46732160449028021</v>
      </c>
      <c r="J34" s="96">
        <v>1.4069338926020389</v>
      </c>
      <c r="K34" s="96">
        <v>3</v>
      </c>
      <c r="L34" s="96">
        <v>5018.2780000000002</v>
      </c>
    </row>
    <row r="35" spans="1:12" x14ac:dyDescent="0.25">
      <c r="A35" s="2">
        <v>3002</v>
      </c>
      <c r="B35" t="s">
        <v>90</v>
      </c>
      <c r="C35">
        <v>2021</v>
      </c>
      <c r="D35" s="96">
        <v>277541.09375</v>
      </c>
      <c r="E35" s="96">
        <v>4385.5910000000003</v>
      </c>
      <c r="F35" s="96">
        <v>785667</v>
      </c>
      <c r="G35" s="96">
        <v>29087</v>
      </c>
      <c r="H35" s="96">
        <v>13681</v>
      </c>
      <c r="I35" s="96">
        <v>0.4703475779557878</v>
      </c>
      <c r="J35" s="96">
        <v>1.458402218</v>
      </c>
      <c r="K35" s="96">
        <v>3</v>
      </c>
      <c r="L35" s="96">
        <v>4493.05810546875</v>
      </c>
    </row>
    <row r="36" spans="1:12" x14ac:dyDescent="0.25">
      <c r="A36" s="2">
        <v>3003</v>
      </c>
      <c r="B36" t="s">
        <v>104</v>
      </c>
      <c r="C36">
        <v>2005</v>
      </c>
      <c r="D36" s="96">
        <v>38194.586389999997</v>
      </c>
      <c r="E36" s="96">
        <v>1395.7360000000001</v>
      </c>
      <c r="F36" s="96">
        <v>203749</v>
      </c>
      <c r="G36" s="96">
        <v>5478</v>
      </c>
      <c r="H36" s="96">
        <v>3689</v>
      </c>
      <c r="I36" s="96">
        <v>0.67342096567153931</v>
      </c>
      <c r="J36" s="96">
        <v>1</v>
      </c>
      <c r="K36" s="96">
        <v>3</v>
      </c>
      <c r="L36" s="96">
        <v>1395.7360000000001</v>
      </c>
    </row>
    <row r="37" spans="1:12" x14ac:dyDescent="0.25">
      <c r="A37" s="2">
        <v>3003</v>
      </c>
      <c r="B37" t="s">
        <v>104</v>
      </c>
      <c r="C37">
        <v>2006</v>
      </c>
      <c r="D37" s="96">
        <v>38299.569269999993</v>
      </c>
      <c r="E37" s="96">
        <v>1576.5989999999999</v>
      </c>
      <c r="F37" s="96">
        <v>228471</v>
      </c>
      <c r="G37" s="96">
        <v>6018</v>
      </c>
      <c r="H37" s="96">
        <v>4153</v>
      </c>
      <c r="I37" s="96">
        <v>0.69009637832641602</v>
      </c>
      <c r="J37" s="96">
        <v>1.0202019225402501</v>
      </c>
      <c r="K37" s="96">
        <v>3</v>
      </c>
      <c r="L37" s="96">
        <v>1576.5989999999999</v>
      </c>
    </row>
    <row r="38" spans="1:12" x14ac:dyDescent="0.25">
      <c r="A38" s="2">
        <v>3003</v>
      </c>
      <c r="B38" t="s">
        <v>104</v>
      </c>
      <c r="C38">
        <v>2007</v>
      </c>
      <c r="D38" s="96">
        <v>42853.769569999989</v>
      </c>
      <c r="E38" s="96">
        <v>1518.5930000000001</v>
      </c>
      <c r="F38" s="96">
        <v>236220</v>
      </c>
      <c r="G38" s="96">
        <v>6200</v>
      </c>
      <c r="H38" s="96">
        <v>4294</v>
      </c>
      <c r="I38" s="96">
        <v>0.69258064031600952</v>
      </c>
      <c r="J38" s="96">
        <v>1.05783897285015</v>
      </c>
      <c r="K38" s="96">
        <v>3</v>
      </c>
      <c r="L38" s="96">
        <v>1576.5989999999999</v>
      </c>
    </row>
    <row r="39" spans="1:12" x14ac:dyDescent="0.25">
      <c r="A39" s="2">
        <v>3003</v>
      </c>
      <c r="B39" t="s">
        <v>104</v>
      </c>
      <c r="C39">
        <v>2008</v>
      </c>
      <c r="D39" s="96">
        <v>46381.43084999999</v>
      </c>
      <c r="E39" s="96">
        <v>1443.9179999999999</v>
      </c>
      <c r="F39" s="96">
        <v>244573</v>
      </c>
      <c r="G39" s="96">
        <v>6109</v>
      </c>
      <c r="H39" s="96">
        <v>4184</v>
      </c>
      <c r="I39" s="96">
        <v>0.68489116430282593</v>
      </c>
      <c r="J39" s="96">
        <v>1.0801527868051599</v>
      </c>
      <c r="K39" s="96">
        <v>3</v>
      </c>
      <c r="L39" s="96">
        <v>1576.5989999999999</v>
      </c>
    </row>
    <row r="40" spans="1:12" x14ac:dyDescent="0.25">
      <c r="A40" s="2">
        <v>3003</v>
      </c>
      <c r="B40" t="s">
        <v>104</v>
      </c>
      <c r="C40">
        <v>2009</v>
      </c>
      <c r="D40" s="96">
        <v>61601.881999999998</v>
      </c>
      <c r="E40" s="96">
        <v>1762.8340000000001</v>
      </c>
      <c r="F40" s="96">
        <v>320695</v>
      </c>
      <c r="G40" s="96">
        <v>7681</v>
      </c>
      <c r="H40" s="96">
        <v>4926</v>
      </c>
      <c r="I40" s="96">
        <v>0.64132273197174072</v>
      </c>
      <c r="J40" s="96">
        <v>1.0943058118665809</v>
      </c>
      <c r="K40" s="96">
        <v>3</v>
      </c>
      <c r="L40" s="96">
        <v>1762.8340000000001</v>
      </c>
    </row>
    <row r="41" spans="1:12" x14ac:dyDescent="0.25">
      <c r="A41" s="2">
        <v>3003</v>
      </c>
      <c r="B41" t="s">
        <v>104</v>
      </c>
      <c r="C41">
        <v>2010</v>
      </c>
      <c r="D41" s="96">
        <v>66582.743119999985</v>
      </c>
      <c r="E41" s="96">
        <v>1895.989</v>
      </c>
      <c r="F41" s="96">
        <v>325540</v>
      </c>
      <c r="G41" s="96">
        <v>7381</v>
      </c>
      <c r="H41" s="96">
        <v>4830</v>
      </c>
      <c r="I41" s="96">
        <v>0.65438288450241089</v>
      </c>
      <c r="J41" s="96">
        <v>1.127717210088893</v>
      </c>
      <c r="K41" s="96">
        <v>3</v>
      </c>
      <c r="L41" s="96">
        <v>1895.989</v>
      </c>
    </row>
    <row r="42" spans="1:12" x14ac:dyDescent="0.25">
      <c r="A42" s="2">
        <v>3003</v>
      </c>
      <c r="B42" t="s">
        <v>104</v>
      </c>
      <c r="C42">
        <v>2011</v>
      </c>
      <c r="D42" s="96">
        <v>62904.345810000013</v>
      </c>
      <c r="E42" s="96">
        <v>1961.144</v>
      </c>
      <c r="F42" s="96">
        <v>332993</v>
      </c>
      <c r="G42" s="96">
        <v>7431</v>
      </c>
      <c r="H42" s="96">
        <v>4847</v>
      </c>
      <c r="I42" s="96">
        <v>0.65226751565933228</v>
      </c>
      <c r="J42" s="96">
        <v>1.146665858992225</v>
      </c>
      <c r="K42" s="96">
        <v>3</v>
      </c>
      <c r="L42" s="96">
        <v>1961.144</v>
      </c>
    </row>
    <row r="43" spans="1:12" x14ac:dyDescent="0.25">
      <c r="A43" s="2">
        <v>3003</v>
      </c>
      <c r="B43" t="s">
        <v>104</v>
      </c>
      <c r="C43">
        <v>2012</v>
      </c>
      <c r="D43" s="96">
        <v>83205.240489999996</v>
      </c>
      <c r="E43" s="96">
        <v>1940.7929999999999</v>
      </c>
      <c r="F43" s="96">
        <v>340343</v>
      </c>
      <c r="G43" s="96">
        <v>7466</v>
      </c>
      <c r="H43" s="96">
        <v>4944</v>
      </c>
      <c r="I43" s="96">
        <v>0.66220200061798096</v>
      </c>
      <c r="J43" s="96">
        <v>1.1651097143670821</v>
      </c>
      <c r="K43" s="96">
        <v>3</v>
      </c>
      <c r="L43" s="96">
        <v>1961.144</v>
      </c>
    </row>
    <row r="44" spans="1:12" x14ac:dyDescent="0.25">
      <c r="A44" s="2">
        <v>3003</v>
      </c>
      <c r="B44" t="s">
        <v>104</v>
      </c>
      <c r="C44">
        <v>2013</v>
      </c>
      <c r="D44" s="96">
        <v>81191.874590000007</v>
      </c>
      <c r="E44" s="96">
        <v>1971.7650000000001</v>
      </c>
      <c r="F44" s="96">
        <v>346618</v>
      </c>
      <c r="G44" s="96">
        <v>7569</v>
      </c>
      <c r="H44" s="96">
        <v>5034</v>
      </c>
      <c r="I44" s="96">
        <v>0.66508126258850098</v>
      </c>
      <c r="J44" s="96">
        <v>1.183430563619132</v>
      </c>
      <c r="K44" s="96">
        <v>3</v>
      </c>
      <c r="L44" s="96">
        <v>1971.7650000000001</v>
      </c>
    </row>
    <row r="45" spans="1:12" x14ac:dyDescent="0.25">
      <c r="A45" s="2">
        <v>3003</v>
      </c>
      <c r="B45" t="s">
        <v>104</v>
      </c>
      <c r="C45">
        <v>2014</v>
      </c>
      <c r="D45" s="96">
        <v>85818.362999999998</v>
      </c>
      <c r="E45" s="96">
        <v>1677.375</v>
      </c>
      <c r="F45" s="96">
        <v>353284</v>
      </c>
      <c r="G45" s="96">
        <v>7601</v>
      </c>
      <c r="H45" s="96">
        <v>5070</v>
      </c>
      <c r="I45" s="96">
        <v>0.66701751947402954</v>
      </c>
      <c r="J45" s="96">
        <v>1.2032755955469121</v>
      </c>
      <c r="K45" s="96">
        <v>3</v>
      </c>
      <c r="L45" s="96">
        <v>1971.7650000000001</v>
      </c>
    </row>
    <row r="46" spans="1:12" x14ac:dyDescent="0.25">
      <c r="A46" s="2">
        <v>3003</v>
      </c>
      <c r="B46" t="s">
        <v>104</v>
      </c>
      <c r="C46">
        <v>2015</v>
      </c>
      <c r="D46" s="96">
        <v>92481.717379999987</v>
      </c>
      <c r="E46" s="96">
        <v>1781.4839999999999</v>
      </c>
      <c r="F46" s="96">
        <v>358772</v>
      </c>
      <c r="G46" s="96">
        <v>7662</v>
      </c>
      <c r="H46" s="96">
        <v>5157</v>
      </c>
      <c r="I46" s="96">
        <v>0.67306184768676758</v>
      </c>
      <c r="J46" s="96">
        <v>1.2277103060682979</v>
      </c>
      <c r="K46" s="96">
        <v>3</v>
      </c>
      <c r="L46" s="96">
        <v>1971.7650000000001</v>
      </c>
    </row>
    <row r="47" spans="1:12" x14ac:dyDescent="0.25">
      <c r="A47" s="2">
        <v>3003</v>
      </c>
      <c r="B47" t="s">
        <v>104</v>
      </c>
      <c r="C47">
        <v>2016</v>
      </c>
      <c r="D47" s="96">
        <v>91750.075710000005</v>
      </c>
      <c r="E47" s="96">
        <v>1874.8330000000001</v>
      </c>
      <c r="F47" s="96">
        <v>364505</v>
      </c>
      <c r="G47" s="96">
        <v>7744</v>
      </c>
      <c r="H47" s="96">
        <v>5240</v>
      </c>
      <c r="I47" s="96">
        <v>0.67665290832519531</v>
      </c>
      <c r="J47" s="96">
        <v>1.2405563987579731</v>
      </c>
      <c r="K47" s="96">
        <v>3</v>
      </c>
      <c r="L47" s="96">
        <v>1971.7650000000001</v>
      </c>
    </row>
    <row r="48" spans="1:12" x14ac:dyDescent="0.25">
      <c r="A48" s="2">
        <v>3004</v>
      </c>
      <c r="B48" t="s">
        <v>66</v>
      </c>
      <c r="C48">
        <v>2005</v>
      </c>
      <c r="D48" s="96">
        <v>35950.437080000011</v>
      </c>
      <c r="E48" s="96">
        <v>1464.855</v>
      </c>
      <c r="F48" s="96">
        <v>278581</v>
      </c>
      <c r="G48" s="96">
        <v>5242</v>
      </c>
      <c r="H48" s="96">
        <v>1924</v>
      </c>
      <c r="I48" s="96">
        <v>0.36703547835350042</v>
      </c>
      <c r="J48" s="96">
        <v>1</v>
      </c>
      <c r="K48" s="96">
        <v>3</v>
      </c>
      <c r="L48" s="96">
        <v>1464.855</v>
      </c>
    </row>
    <row r="49" spans="1:12" x14ac:dyDescent="0.25">
      <c r="A49" s="2">
        <v>3004</v>
      </c>
      <c r="B49" t="s">
        <v>66</v>
      </c>
      <c r="C49">
        <v>2006</v>
      </c>
      <c r="D49" s="96">
        <v>45703.150889999997</v>
      </c>
      <c r="E49" s="96">
        <v>1495.3030000000001</v>
      </c>
      <c r="F49" s="96">
        <v>282393</v>
      </c>
      <c r="G49" s="96">
        <v>5451</v>
      </c>
      <c r="H49" s="96">
        <v>2001</v>
      </c>
      <c r="I49" s="96">
        <v>0.36708861589431763</v>
      </c>
      <c r="J49" s="96">
        <v>1.0202019225402501</v>
      </c>
      <c r="K49" s="96">
        <v>3</v>
      </c>
      <c r="L49" s="96">
        <v>1495.3030000000001</v>
      </c>
    </row>
    <row r="50" spans="1:12" x14ac:dyDescent="0.25">
      <c r="A50" s="2">
        <v>3004</v>
      </c>
      <c r="B50" t="s">
        <v>66</v>
      </c>
      <c r="C50">
        <v>2007</v>
      </c>
      <c r="D50" s="96">
        <v>43007.076620000007</v>
      </c>
      <c r="E50" s="96">
        <v>1425.095</v>
      </c>
      <c r="F50" s="96">
        <v>287006</v>
      </c>
      <c r="G50" s="96">
        <v>5739</v>
      </c>
      <c r="H50" s="96">
        <v>2841</v>
      </c>
      <c r="I50" s="96">
        <v>0.49503397941589361</v>
      </c>
      <c r="J50" s="96">
        <v>1.05783897285015</v>
      </c>
      <c r="K50" s="96">
        <v>3</v>
      </c>
      <c r="L50" s="96">
        <v>1495.3030000000001</v>
      </c>
    </row>
    <row r="51" spans="1:12" x14ac:dyDescent="0.25">
      <c r="A51" s="2">
        <v>3004</v>
      </c>
      <c r="B51" t="s">
        <v>66</v>
      </c>
      <c r="C51">
        <v>2008</v>
      </c>
      <c r="D51" s="96">
        <v>52625.761450000013</v>
      </c>
      <c r="E51" s="96">
        <v>1355.421</v>
      </c>
      <c r="F51" s="96">
        <v>291639</v>
      </c>
      <c r="G51" s="96">
        <v>5353</v>
      </c>
      <c r="H51" s="96">
        <v>2623</v>
      </c>
      <c r="I51" s="96">
        <v>0.49000561237335211</v>
      </c>
      <c r="J51" s="96">
        <v>1.0801527868051599</v>
      </c>
      <c r="K51" s="96">
        <v>3</v>
      </c>
      <c r="L51" s="96">
        <v>1495.3030000000001</v>
      </c>
    </row>
    <row r="52" spans="1:12" x14ac:dyDescent="0.25">
      <c r="A52" s="2">
        <v>3004</v>
      </c>
      <c r="B52" t="s">
        <v>66</v>
      </c>
      <c r="C52">
        <v>2009</v>
      </c>
      <c r="D52" s="96">
        <v>55371.692890000013</v>
      </c>
      <c r="E52" s="96">
        <v>1363.575</v>
      </c>
      <c r="F52" s="96">
        <v>298855</v>
      </c>
      <c r="G52" s="96">
        <v>5387</v>
      </c>
      <c r="H52" s="96">
        <v>2677</v>
      </c>
      <c r="I52" s="96">
        <v>0.49693706631660461</v>
      </c>
      <c r="J52" s="96">
        <v>1.0943058118665809</v>
      </c>
      <c r="K52" s="96">
        <v>3</v>
      </c>
      <c r="L52" s="96">
        <v>1495.3030000000001</v>
      </c>
    </row>
    <row r="53" spans="1:12" x14ac:dyDescent="0.25">
      <c r="A53" s="2">
        <v>3004</v>
      </c>
      <c r="B53" t="s">
        <v>66</v>
      </c>
      <c r="C53">
        <v>2010</v>
      </c>
      <c r="D53" s="96">
        <v>57859.402840000017</v>
      </c>
      <c r="E53" s="96">
        <v>1518.1679999999999</v>
      </c>
      <c r="F53" s="96">
        <v>300664</v>
      </c>
      <c r="G53" s="96">
        <v>5414</v>
      </c>
      <c r="H53" s="96">
        <v>2721</v>
      </c>
      <c r="I53" s="96">
        <v>0.50258588790893555</v>
      </c>
      <c r="J53" s="96">
        <v>1.127717210088893</v>
      </c>
      <c r="K53" s="96">
        <v>3</v>
      </c>
      <c r="L53" s="96">
        <v>1518.1679999999999</v>
      </c>
    </row>
    <row r="54" spans="1:12" x14ac:dyDescent="0.25">
      <c r="A54" s="2">
        <v>3004</v>
      </c>
      <c r="B54" t="s">
        <v>66</v>
      </c>
      <c r="C54">
        <v>2011</v>
      </c>
      <c r="D54" s="96">
        <v>59002.962019999977</v>
      </c>
      <c r="E54" s="96">
        <v>1501.701</v>
      </c>
      <c r="F54" s="96">
        <v>305266</v>
      </c>
      <c r="G54" s="96">
        <v>5606</v>
      </c>
      <c r="H54" s="96">
        <v>2690</v>
      </c>
      <c r="I54" s="96">
        <v>0.47984302043914789</v>
      </c>
      <c r="J54" s="96">
        <v>1.146665858992225</v>
      </c>
      <c r="K54" s="96">
        <v>3</v>
      </c>
      <c r="L54" s="96">
        <v>1518.1679999999999</v>
      </c>
    </row>
    <row r="55" spans="1:12" x14ac:dyDescent="0.25">
      <c r="A55" s="2">
        <v>3004</v>
      </c>
      <c r="B55" t="s">
        <v>66</v>
      </c>
      <c r="C55">
        <v>2012</v>
      </c>
      <c r="D55" s="96">
        <v>72628.131349999981</v>
      </c>
      <c r="E55" s="96">
        <v>1458.4970000000001</v>
      </c>
      <c r="F55" s="96">
        <v>309534</v>
      </c>
      <c r="G55" s="96">
        <v>5658</v>
      </c>
      <c r="H55" s="96">
        <v>2735</v>
      </c>
      <c r="I55" s="96">
        <v>0.48338636755943298</v>
      </c>
      <c r="J55" s="96">
        <v>1.1651097143670821</v>
      </c>
      <c r="K55" s="96">
        <v>3</v>
      </c>
      <c r="L55" s="96">
        <v>1518.1679999999999</v>
      </c>
    </row>
    <row r="56" spans="1:12" x14ac:dyDescent="0.25">
      <c r="A56" s="2">
        <v>3004</v>
      </c>
      <c r="B56" t="s">
        <v>66</v>
      </c>
      <c r="C56">
        <v>2013</v>
      </c>
      <c r="D56" s="96">
        <v>75351.959269999978</v>
      </c>
      <c r="E56" s="96">
        <v>1430.3030000000001</v>
      </c>
      <c r="F56" s="96">
        <v>314722</v>
      </c>
      <c r="G56" s="96">
        <v>5484</v>
      </c>
      <c r="H56" s="96">
        <v>2781</v>
      </c>
      <c r="I56" s="96">
        <v>0.50711160898208618</v>
      </c>
      <c r="J56" s="96">
        <v>1.183430563619132</v>
      </c>
      <c r="K56" s="96">
        <v>3</v>
      </c>
      <c r="L56" s="96">
        <v>1518.1679999999999</v>
      </c>
    </row>
    <row r="57" spans="1:12" x14ac:dyDescent="0.25">
      <c r="A57" s="2">
        <v>3004</v>
      </c>
      <c r="B57" t="s">
        <v>66</v>
      </c>
      <c r="C57">
        <v>2014</v>
      </c>
      <c r="D57" s="96">
        <v>80741.097680000006</v>
      </c>
      <c r="E57" s="96">
        <v>1307.6510000000001</v>
      </c>
      <c r="F57" s="96">
        <v>319536</v>
      </c>
      <c r="G57" s="96">
        <v>5506</v>
      </c>
      <c r="H57" s="96">
        <v>2802</v>
      </c>
      <c r="I57" s="96">
        <v>0.50889939069747925</v>
      </c>
      <c r="J57" s="96">
        <v>1.2032755955469121</v>
      </c>
      <c r="K57" s="96">
        <v>3</v>
      </c>
      <c r="L57" s="96">
        <v>1518.1679999999999</v>
      </c>
    </row>
    <row r="58" spans="1:12" x14ac:dyDescent="0.25">
      <c r="A58" s="2">
        <v>3004</v>
      </c>
      <c r="B58" t="s">
        <v>66</v>
      </c>
      <c r="C58">
        <v>2015</v>
      </c>
      <c r="D58" s="96">
        <v>80348.453269999998</v>
      </c>
      <c r="E58" s="96">
        <v>1374.915</v>
      </c>
      <c r="F58" s="96">
        <v>323919</v>
      </c>
      <c r="G58" s="96">
        <v>5572</v>
      </c>
      <c r="H58" s="96">
        <v>2849</v>
      </c>
      <c r="I58" s="96">
        <v>0.5113065242767334</v>
      </c>
      <c r="J58" s="96">
        <v>1.2277103060682979</v>
      </c>
      <c r="K58" s="96">
        <v>3</v>
      </c>
      <c r="L58" s="96">
        <v>1518.1679999999999</v>
      </c>
    </row>
    <row r="59" spans="1:12" x14ac:dyDescent="0.25">
      <c r="A59" s="2">
        <v>3004</v>
      </c>
      <c r="B59" t="s">
        <v>66</v>
      </c>
      <c r="C59">
        <v>2016</v>
      </c>
      <c r="D59" s="96">
        <v>82942.813939999978</v>
      </c>
      <c r="E59" s="96">
        <v>1391.443</v>
      </c>
      <c r="F59" s="96">
        <v>327880</v>
      </c>
      <c r="G59" s="96">
        <v>5608</v>
      </c>
      <c r="H59" s="96">
        <v>2887</v>
      </c>
      <c r="I59" s="96">
        <v>0.5148003101348877</v>
      </c>
      <c r="J59" s="96">
        <v>1.2405563987579731</v>
      </c>
      <c r="K59" s="96">
        <v>3</v>
      </c>
      <c r="L59" s="96">
        <v>1518.1679999999999</v>
      </c>
    </row>
    <row r="60" spans="1:12" x14ac:dyDescent="0.25">
      <c r="A60" s="2">
        <v>3004</v>
      </c>
      <c r="B60" t="s">
        <v>66</v>
      </c>
      <c r="C60">
        <v>2017</v>
      </c>
      <c r="D60" s="96">
        <v>82668.401370000007</v>
      </c>
      <c r="E60" s="96">
        <v>1360.318</v>
      </c>
      <c r="F60" s="96">
        <v>331777</v>
      </c>
      <c r="G60" s="96">
        <v>5712</v>
      </c>
      <c r="H60" s="96">
        <v>2980</v>
      </c>
      <c r="I60" s="96">
        <v>0.52170866727828979</v>
      </c>
      <c r="J60" s="96">
        <v>1.2634585172770481</v>
      </c>
      <c r="K60" s="96">
        <v>3</v>
      </c>
      <c r="L60" s="96">
        <v>1518.1679999999999</v>
      </c>
    </row>
    <row r="61" spans="1:12" x14ac:dyDescent="0.25">
      <c r="A61" s="2">
        <v>3004</v>
      </c>
      <c r="B61" t="s">
        <v>66</v>
      </c>
      <c r="C61">
        <v>2018</v>
      </c>
      <c r="D61" s="96">
        <v>87312.263730000006</v>
      </c>
      <c r="E61" s="96">
        <v>1441.3689999999999</v>
      </c>
      <c r="F61" s="96">
        <v>335320</v>
      </c>
      <c r="G61" s="96">
        <v>5767</v>
      </c>
      <c r="H61" s="96">
        <v>3022</v>
      </c>
      <c r="I61" s="96">
        <v>0.52401596307754517</v>
      </c>
      <c r="J61" s="96">
        <v>1.296190246884573</v>
      </c>
      <c r="K61" s="96">
        <v>3</v>
      </c>
      <c r="L61" s="96">
        <v>1518.1679999999999</v>
      </c>
    </row>
    <row r="62" spans="1:12" x14ac:dyDescent="0.25">
      <c r="A62" s="2">
        <v>3004</v>
      </c>
      <c r="B62" t="s">
        <v>66</v>
      </c>
      <c r="C62">
        <v>2019</v>
      </c>
      <c r="D62" s="96">
        <v>86536.61284999999</v>
      </c>
      <c r="E62" s="96">
        <v>1348.2149999999999</v>
      </c>
      <c r="F62" s="96">
        <v>339771</v>
      </c>
      <c r="G62" s="96">
        <v>5836</v>
      </c>
      <c r="H62" s="96">
        <v>3094</v>
      </c>
      <c r="I62" s="96">
        <v>0.53015762567520142</v>
      </c>
      <c r="J62" s="96">
        <v>1.325735868420733</v>
      </c>
      <c r="K62" s="96">
        <v>3</v>
      </c>
      <c r="L62" s="96">
        <v>1518.1679999999999</v>
      </c>
    </row>
    <row r="63" spans="1:12" x14ac:dyDescent="0.25">
      <c r="A63" s="2">
        <v>3004</v>
      </c>
      <c r="B63" t="s">
        <v>66</v>
      </c>
      <c r="C63">
        <v>2020</v>
      </c>
      <c r="D63" s="96">
        <v>83812.356660000005</v>
      </c>
      <c r="E63" s="96">
        <v>1437.8240000000001</v>
      </c>
      <c r="F63" s="96">
        <v>346347</v>
      </c>
      <c r="G63" s="96">
        <v>5913</v>
      </c>
      <c r="H63" s="96">
        <v>3167</v>
      </c>
      <c r="I63" s="96">
        <v>0.53559952974319458</v>
      </c>
      <c r="J63" s="96">
        <v>1.4069338926020389</v>
      </c>
      <c r="K63" s="96">
        <v>3</v>
      </c>
      <c r="L63" s="96">
        <v>1518.1679999999999</v>
      </c>
    </row>
    <row r="64" spans="1:12" x14ac:dyDescent="0.25">
      <c r="A64" s="2">
        <v>3004</v>
      </c>
      <c r="B64" t="s">
        <v>66</v>
      </c>
      <c r="C64">
        <v>2021</v>
      </c>
      <c r="D64" s="96">
        <v>85023.1875</v>
      </c>
      <c r="E64" s="96">
        <v>1358.319</v>
      </c>
      <c r="F64" s="96">
        <v>353315</v>
      </c>
      <c r="G64" s="96">
        <v>6000</v>
      </c>
      <c r="H64" s="96">
        <v>3234</v>
      </c>
      <c r="I64" s="96">
        <v>0.53900000000000003</v>
      </c>
      <c r="J64" s="96">
        <v>1.458402218</v>
      </c>
      <c r="K64" s="96">
        <v>3</v>
      </c>
      <c r="L64" s="96">
        <v>1437.823974609375</v>
      </c>
    </row>
    <row r="65" spans="1:12" x14ac:dyDescent="0.25">
      <c r="A65" s="2">
        <v>3005</v>
      </c>
      <c r="B65" t="s">
        <v>102</v>
      </c>
      <c r="C65">
        <v>2005</v>
      </c>
      <c r="D65" s="96">
        <v>38082.286019999992</v>
      </c>
      <c r="E65" s="96">
        <v>825.84400000000005</v>
      </c>
      <c r="F65" s="96">
        <v>230327</v>
      </c>
      <c r="G65" s="96">
        <v>3273</v>
      </c>
      <c r="H65" s="96">
        <v>1670</v>
      </c>
      <c r="I65" s="96">
        <v>0.5102352499961853</v>
      </c>
      <c r="J65" s="96">
        <v>1</v>
      </c>
      <c r="K65" s="96">
        <v>3</v>
      </c>
      <c r="L65" s="96">
        <v>825.84400000000005</v>
      </c>
    </row>
    <row r="66" spans="1:12" x14ac:dyDescent="0.25">
      <c r="A66" s="2">
        <v>3005</v>
      </c>
      <c r="B66" t="s">
        <v>102</v>
      </c>
      <c r="C66">
        <v>2006</v>
      </c>
      <c r="D66" s="96">
        <v>34257.647269999987</v>
      </c>
      <c r="E66" s="96">
        <v>1125.9469999999999</v>
      </c>
      <c r="F66" s="96">
        <v>231499</v>
      </c>
      <c r="G66" s="96">
        <v>3265</v>
      </c>
      <c r="H66" s="96">
        <v>1740</v>
      </c>
      <c r="I66" s="96">
        <v>0.53292495012283325</v>
      </c>
      <c r="J66" s="96">
        <v>1.0202019225402501</v>
      </c>
      <c r="K66" s="96">
        <v>3</v>
      </c>
      <c r="L66" s="96">
        <v>1125.9469999999999</v>
      </c>
    </row>
    <row r="67" spans="1:12" x14ac:dyDescent="0.25">
      <c r="A67" s="2">
        <v>3005</v>
      </c>
      <c r="B67" t="s">
        <v>102</v>
      </c>
      <c r="C67">
        <v>2007</v>
      </c>
      <c r="D67" s="96">
        <v>37004.670450000012</v>
      </c>
      <c r="E67" s="96">
        <v>1161.8910000000001</v>
      </c>
      <c r="F67" s="96">
        <v>232493</v>
      </c>
      <c r="G67" s="96">
        <v>3343</v>
      </c>
      <c r="H67" s="96">
        <v>1839</v>
      </c>
      <c r="I67" s="96">
        <v>0.55010467767715454</v>
      </c>
      <c r="J67" s="96">
        <v>1.05783897285015</v>
      </c>
      <c r="K67" s="96">
        <v>3</v>
      </c>
      <c r="L67" s="96">
        <v>1161.8910000000001</v>
      </c>
    </row>
    <row r="68" spans="1:12" x14ac:dyDescent="0.25">
      <c r="A68" s="2">
        <v>3005</v>
      </c>
      <c r="B68" t="s">
        <v>102</v>
      </c>
      <c r="C68">
        <v>2008</v>
      </c>
      <c r="D68" s="96">
        <v>40333.502819999987</v>
      </c>
      <c r="E68" s="96">
        <v>1112.056</v>
      </c>
      <c r="F68" s="96">
        <v>233947</v>
      </c>
      <c r="G68" s="96">
        <v>3294</v>
      </c>
      <c r="H68" s="96">
        <v>1775</v>
      </c>
      <c r="I68" s="96">
        <v>0.53885853290557861</v>
      </c>
      <c r="J68" s="96">
        <v>1.0801527868051599</v>
      </c>
      <c r="K68" s="96">
        <v>3</v>
      </c>
      <c r="L68" s="96">
        <v>1161.8910000000001</v>
      </c>
    </row>
    <row r="69" spans="1:12" x14ac:dyDescent="0.25">
      <c r="A69" s="2">
        <v>3005</v>
      </c>
      <c r="B69" t="s">
        <v>102</v>
      </c>
      <c r="C69">
        <v>2009</v>
      </c>
      <c r="D69" s="96">
        <v>39999.764779999998</v>
      </c>
      <c r="E69" s="96">
        <v>1008.981</v>
      </c>
      <c r="F69" s="96">
        <v>234666</v>
      </c>
      <c r="G69" s="96">
        <v>3363</v>
      </c>
      <c r="H69" s="96">
        <v>1843</v>
      </c>
      <c r="I69" s="96">
        <v>0.54802262783050537</v>
      </c>
      <c r="J69" s="96">
        <v>1.0943058118665809</v>
      </c>
      <c r="K69" s="96">
        <v>3</v>
      </c>
      <c r="L69" s="96">
        <v>1161.8910000000001</v>
      </c>
    </row>
    <row r="70" spans="1:12" x14ac:dyDescent="0.25">
      <c r="A70" s="2">
        <v>3005</v>
      </c>
      <c r="B70" t="s">
        <v>102</v>
      </c>
      <c r="C70">
        <v>2010</v>
      </c>
      <c r="D70" s="96">
        <v>39486.807519999988</v>
      </c>
      <c r="E70" s="96">
        <v>1091.173</v>
      </c>
      <c r="F70" s="96">
        <v>234464</v>
      </c>
      <c r="G70" s="96">
        <v>3415</v>
      </c>
      <c r="H70" s="96">
        <v>1872</v>
      </c>
      <c r="I70" s="96">
        <v>0.54816985130310059</v>
      </c>
      <c r="J70" s="96">
        <v>1.127717210088893</v>
      </c>
      <c r="K70" s="96">
        <v>3</v>
      </c>
      <c r="L70" s="96">
        <v>1161.8910000000001</v>
      </c>
    </row>
    <row r="71" spans="1:12" x14ac:dyDescent="0.25">
      <c r="A71" s="2">
        <v>3005</v>
      </c>
      <c r="B71" t="s">
        <v>102</v>
      </c>
      <c r="C71">
        <v>2011</v>
      </c>
      <c r="D71" s="96">
        <v>41644.653800000007</v>
      </c>
      <c r="E71" s="96">
        <v>1092.56</v>
      </c>
      <c r="F71" s="96">
        <v>235327</v>
      </c>
      <c r="G71" s="96">
        <v>3414</v>
      </c>
      <c r="H71" s="96">
        <v>1891</v>
      </c>
      <c r="I71" s="96">
        <v>0.55389571189880371</v>
      </c>
      <c r="J71" s="96">
        <v>1.146665858992225</v>
      </c>
      <c r="K71" s="96">
        <v>3</v>
      </c>
      <c r="L71" s="96">
        <v>1161.8910000000001</v>
      </c>
    </row>
    <row r="72" spans="1:12" x14ac:dyDescent="0.25">
      <c r="A72" s="2">
        <v>3005</v>
      </c>
      <c r="B72" t="s">
        <v>102</v>
      </c>
      <c r="C72">
        <v>2012</v>
      </c>
      <c r="D72" s="96">
        <v>51478.364719999998</v>
      </c>
      <c r="E72" s="96">
        <v>1088.675</v>
      </c>
      <c r="F72" s="96">
        <v>237185</v>
      </c>
      <c r="G72" s="96">
        <v>3428</v>
      </c>
      <c r="H72" s="96">
        <v>1904</v>
      </c>
      <c r="I72" s="96">
        <v>0.55542588233947754</v>
      </c>
      <c r="J72" s="96">
        <v>1.1651097143670821</v>
      </c>
      <c r="K72" s="96">
        <v>3</v>
      </c>
      <c r="L72" s="96">
        <v>1161.8910000000001</v>
      </c>
    </row>
    <row r="73" spans="1:12" x14ac:dyDescent="0.25">
      <c r="A73" s="2">
        <v>3005</v>
      </c>
      <c r="B73" t="s">
        <v>102</v>
      </c>
      <c r="C73">
        <v>2013</v>
      </c>
      <c r="D73" s="96">
        <v>55223.71847</v>
      </c>
      <c r="E73" s="96">
        <v>1093.152</v>
      </c>
      <c r="F73" s="96">
        <v>238777</v>
      </c>
      <c r="G73" s="96">
        <v>3401</v>
      </c>
      <c r="H73" s="96">
        <v>1899</v>
      </c>
      <c r="I73" s="96">
        <v>0.55836516618728638</v>
      </c>
      <c r="J73" s="96">
        <v>1.183430563619132</v>
      </c>
      <c r="K73" s="96">
        <v>3</v>
      </c>
      <c r="L73" s="96">
        <v>1161.8910000000001</v>
      </c>
    </row>
    <row r="74" spans="1:12" x14ac:dyDescent="0.25">
      <c r="A74" s="2">
        <v>3005</v>
      </c>
      <c r="B74" t="s">
        <v>102</v>
      </c>
      <c r="C74">
        <v>2014</v>
      </c>
      <c r="D74" s="96">
        <v>60317.756639999992</v>
      </c>
      <c r="E74" s="96">
        <v>944.10799999999995</v>
      </c>
      <c r="F74" s="96">
        <v>240076</v>
      </c>
      <c r="G74" s="96">
        <v>3473</v>
      </c>
      <c r="H74" s="96">
        <v>1966</v>
      </c>
      <c r="I74" s="96">
        <v>0.56608122587203979</v>
      </c>
      <c r="J74" s="96">
        <v>1.2032755955469121</v>
      </c>
      <c r="K74" s="96">
        <v>3</v>
      </c>
      <c r="L74" s="96">
        <v>1161.8910000000001</v>
      </c>
    </row>
    <row r="75" spans="1:12" x14ac:dyDescent="0.25">
      <c r="A75" s="2">
        <v>3005</v>
      </c>
      <c r="B75" t="s">
        <v>102</v>
      </c>
      <c r="C75">
        <v>2015</v>
      </c>
      <c r="D75" s="96">
        <v>63613.407950000001</v>
      </c>
      <c r="E75" s="96">
        <v>980.08699999999999</v>
      </c>
      <c r="F75" s="96">
        <v>241986</v>
      </c>
      <c r="G75" s="96">
        <v>3512</v>
      </c>
      <c r="H75" s="96">
        <v>1986</v>
      </c>
      <c r="I75" s="96">
        <v>0.56548976898193359</v>
      </c>
      <c r="J75" s="96">
        <v>1.2277103060682979</v>
      </c>
      <c r="K75" s="96">
        <v>3</v>
      </c>
      <c r="L75" s="96">
        <v>1161.8910000000001</v>
      </c>
    </row>
    <row r="76" spans="1:12" x14ac:dyDescent="0.25">
      <c r="A76" s="2">
        <v>3005</v>
      </c>
      <c r="B76" t="s">
        <v>102</v>
      </c>
      <c r="C76">
        <v>2016</v>
      </c>
      <c r="D76" s="96">
        <v>61665.030559999999</v>
      </c>
      <c r="E76" s="96">
        <v>1033.4739999999999</v>
      </c>
      <c r="F76" s="96">
        <v>244114</v>
      </c>
      <c r="G76" s="96">
        <v>3521</v>
      </c>
      <c r="H76" s="96">
        <v>2001</v>
      </c>
      <c r="I76" s="96">
        <v>0.56830447912216187</v>
      </c>
      <c r="J76" s="96">
        <v>1.2405563987579731</v>
      </c>
      <c r="K76" s="96">
        <v>3</v>
      </c>
      <c r="L76" s="96">
        <v>1161.8910000000001</v>
      </c>
    </row>
    <row r="77" spans="1:12" x14ac:dyDescent="0.25">
      <c r="A77" s="2">
        <v>3006</v>
      </c>
      <c r="B77" t="s">
        <v>101</v>
      </c>
      <c r="C77">
        <v>2005</v>
      </c>
      <c r="D77" s="96">
        <v>40900.921999999999</v>
      </c>
      <c r="E77" s="96">
        <v>1570.2</v>
      </c>
      <c r="F77" s="96">
        <v>178140</v>
      </c>
      <c r="G77" s="96">
        <v>5027</v>
      </c>
      <c r="H77" s="96">
        <v>3312</v>
      </c>
      <c r="I77" s="96">
        <v>0.65884226560592651</v>
      </c>
      <c r="J77" s="96">
        <v>1</v>
      </c>
      <c r="K77" s="96">
        <v>3</v>
      </c>
      <c r="L77" s="96">
        <v>1570.2</v>
      </c>
    </row>
    <row r="78" spans="1:12" x14ac:dyDescent="0.25">
      <c r="A78" s="2">
        <v>3006</v>
      </c>
      <c r="B78" t="s">
        <v>101</v>
      </c>
      <c r="C78">
        <v>2006</v>
      </c>
      <c r="D78" s="96">
        <v>43210.063000000002</v>
      </c>
      <c r="E78" s="96">
        <v>1610.3</v>
      </c>
      <c r="F78" s="96">
        <v>182596</v>
      </c>
      <c r="G78" s="96">
        <v>5092</v>
      </c>
      <c r="H78" s="96">
        <v>3335</v>
      </c>
      <c r="I78" s="96">
        <v>0.65494894981384277</v>
      </c>
      <c r="J78" s="96">
        <v>1.0202019225402501</v>
      </c>
      <c r="K78" s="96">
        <v>3</v>
      </c>
      <c r="L78" s="96">
        <v>1610.3</v>
      </c>
    </row>
    <row r="79" spans="1:12" x14ac:dyDescent="0.25">
      <c r="A79" s="2">
        <v>3006</v>
      </c>
      <c r="B79" t="s">
        <v>101</v>
      </c>
      <c r="C79">
        <v>2007</v>
      </c>
      <c r="D79" s="96">
        <v>46584.99</v>
      </c>
      <c r="E79" s="96">
        <v>1556.9</v>
      </c>
      <c r="F79" s="96">
        <v>183715</v>
      </c>
      <c r="G79" s="96">
        <v>5180</v>
      </c>
      <c r="H79" s="96">
        <v>3381</v>
      </c>
      <c r="I79" s="96">
        <v>0.6527026891708374</v>
      </c>
      <c r="J79" s="96">
        <v>1.05783897285015</v>
      </c>
      <c r="K79" s="96">
        <v>3</v>
      </c>
      <c r="L79" s="96">
        <v>1610.3</v>
      </c>
    </row>
    <row r="80" spans="1:12" x14ac:dyDescent="0.25">
      <c r="A80" s="2">
        <v>3006</v>
      </c>
      <c r="B80" t="s">
        <v>101</v>
      </c>
      <c r="C80">
        <v>2008</v>
      </c>
      <c r="D80" s="96">
        <v>44933.050999999999</v>
      </c>
      <c r="E80" s="96">
        <v>1507.9</v>
      </c>
      <c r="F80" s="96">
        <v>186929</v>
      </c>
      <c r="G80" s="96">
        <v>5246</v>
      </c>
      <c r="H80" s="96">
        <v>3430</v>
      </c>
      <c r="I80" s="96">
        <v>0.65383148193359375</v>
      </c>
      <c r="J80" s="96">
        <v>1.0801527868051599</v>
      </c>
      <c r="K80" s="96">
        <v>3</v>
      </c>
      <c r="L80" s="96">
        <v>1610.3</v>
      </c>
    </row>
    <row r="81" spans="1:12" x14ac:dyDescent="0.25">
      <c r="A81" s="2">
        <v>3006</v>
      </c>
      <c r="B81" t="s">
        <v>101</v>
      </c>
      <c r="C81">
        <v>2009</v>
      </c>
      <c r="D81" s="96">
        <v>51245.226999999999</v>
      </c>
      <c r="E81" s="96">
        <v>1504</v>
      </c>
      <c r="F81" s="96">
        <v>189738</v>
      </c>
      <c r="G81" s="96">
        <v>5300</v>
      </c>
      <c r="H81" s="96">
        <v>3466</v>
      </c>
      <c r="I81" s="96">
        <v>0.65396225452423096</v>
      </c>
      <c r="J81" s="96">
        <v>1.0943058118665809</v>
      </c>
      <c r="K81" s="96">
        <v>3</v>
      </c>
      <c r="L81" s="96">
        <v>1610.3</v>
      </c>
    </row>
    <row r="82" spans="1:12" x14ac:dyDescent="0.25">
      <c r="A82" s="2">
        <v>3006</v>
      </c>
      <c r="B82" t="s">
        <v>101</v>
      </c>
      <c r="C82">
        <v>2010</v>
      </c>
      <c r="D82" s="96">
        <v>48073.999000000003</v>
      </c>
      <c r="E82" s="96">
        <v>1546.6</v>
      </c>
      <c r="F82" s="96">
        <v>192960</v>
      </c>
      <c r="G82" s="96">
        <v>5167</v>
      </c>
      <c r="H82" s="96">
        <v>3360</v>
      </c>
      <c r="I82" s="96">
        <v>0.6502806544303894</v>
      </c>
      <c r="J82" s="96">
        <v>1.127717210088893</v>
      </c>
      <c r="K82" s="96">
        <v>3</v>
      </c>
      <c r="L82" s="96">
        <v>1610.3</v>
      </c>
    </row>
    <row r="83" spans="1:12" x14ac:dyDescent="0.25">
      <c r="A83" s="2">
        <v>3006</v>
      </c>
      <c r="B83" t="s">
        <v>101</v>
      </c>
      <c r="C83">
        <v>2011</v>
      </c>
      <c r="D83" s="96">
        <v>47472.210429999992</v>
      </c>
      <c r="E83" s="96">
        <v>1606.4939999999999</v>
      </c>
      <c r="F83" s="96">
        <v>195381</v>
      </c>
      <c r="G83" s="96">
        <v>5163</v>
      </c>
      <c r="H83" s="96">
        <v>3365</v>
      </c>
      <c r="I83" s="96">
        <v>0.65175282955169678</v>
      </c>
      <c r="J83" s="96">
        <v>1.146665858992225</v>
      </c>
      <c r="K83" s="96">
        <v>3</v>
      </c>
      <c r="L83" s="96">
        <v>1610.3</v>
      </c>
    </row>
    <row r="84" spans="1:12" x14ac:dyDescent="0.25">
      <c r="A84" s="2">
        <v>3006</v>
      </c>
      <c r="B84" t="s">
        <v>101</v>
      </c>
      <c r="C84">
        <v>2012</v>
      </c>
      <c r="D84" s="96">
        <v>52881.387769999987</v>
      </c>
      <c r="E84" s="96">
        <v>1552.6849999999999</v>
      </c>
      <c r="F84" s="96">
        <v>197746</v>
      </c>
      <c r="G84" s="96">
        <v>5168</v>
      </c>
      <c r="H84" s="96">
        <v>3370</v>
      </c>
      <c r="I84" s="96">
        <v>0.65208977460861206</v>
      </c>
      <c r="J84" s="96">
        <v>1.1651097143670821</v>
      </c>
      <c r="K84" s="96">
        <v>3</v>
      </c>
      <c r="L84" s="96">
        <v>1610.3</v>
      </c>
    </row>
    <row r="85" spans="1:12" x14ac:dyDescent="0.25">
      <c r="A85" s="2">
        <v>3006</v>
      </c>
      <c r="B85" t="s">
        <v>101</v>
      </c>
      <c r="C85">
        <v>2013</v>
      </c>
      <c r="D85" s="96">
        <v>54914.734320000003</v>
      </c>
      <c r="E85" s="96">
        <v>1540.527</v>
      </c>
      <c r="F85" s="96">
        <v>199871</v>
      </c>
      <c r="G85" s="96">
        <v>5174</v>
      </c>
      <c r="H85" s="96">
        <v>3376</v>
      </c>
      <c r="I85" s="96">
        <v>0.65249323844909668</v>
      </c>
      <c r="J85" s="96">
        <v>1.183430563619132</v>
      </c>
      <c r="K85" s="96">
        <v>3</v>
      </c>
      <c r="L85" s="96">
        <v>1610.3</v>
      </c>
    </row>
    <row r="86" spans="1:12" x14ac:dyDescent="0.25">
      <c r="A86" s="2">
        <v>3006</v>
      </c>
      <c r="B86" t="s">
        <v>101</v>
      </c>
      <c r="C86">
        <v>2014</v>
      </c>
      <c r="D86" s="96">
        <v>52431.184849999991</v>
      </c>
      <c r="E86" s="96">
        <v>1350.1949999999999</v>
      </c>
      <c r="F86" s="96">
        <v>201359</v>
      </c>
      <c r="G86" s="96">
        <v>5180</v>
      </c>
      <c r="H86" s="96">
        <v>3386</v>
      </c>
      <c r="I86" s="96">
        <v>0.65366792678833008</v>
      </c>
      <c r="J86" s="96">
        <v>1.2032755955469121</v>
      </c>
      <c r="K86" s="96">
        <v>3</v>
      </c>
      <c r="L86" s="96">
        <v>1610.3</v>
      </c>
    </row>
    <row r="87" spans="1:12" x14ac:dyDescent="0.25">
      <c r="A87" s="2">
        <v>3006</v>
      </c>
      <c r="B87" t="s">
        <v>101</v>
      </c>
      <c r="C87">
        <v>2015</v>
      </c>
      <c r="D87" s="96">
        <v>60461.892850000033</v>
      </c>
      <c r="E87" s="96">
        <v>1391.623</v>
      </c>
      <c r="F87" s="96">
        <v>203466</v>
      </c>
      <c r="G87" s="96">
        <v>5203</v>
      </c>
      <c r="H87" s="96">
        <v>3404</v>
      </c>
      <c r="I87" s="96">
        <v>0.65423792600631714</v>
      </c>
      <c r="J87" s="96">
        <v>1.2277103060682979</v>
      </c>
      <c r="K87" s="96">
        <v>3</v>
      </c>
      <c r="L87" s="96">
        <v>1610.3</v>
      </c>
    </row>
    <row r="88" spans="1:12" x14ac:dyDescent="0.25">
      <c r="A88" s="2">
        <v>3006</v>
      </c>
      <c r="B88" t="s">
        <v>101</v>
      </c>
      <c r="C88">
        <v>2016</v>
      </c>
      <c r="D88" s="96">
        <v>62883.054810000023</v>
      </c>
      <c r="E88" s="96">
        <v>1455.239</v>
      </c>
      <c r="F88" s="96">
        <v>204728</v>
      </c>
      <c r="G88" s="96">
        <v>5220</v>
      </c>
      <c r="H88" s="96">
        <v>3416</v>
      </c>
      <c r="I88" s="96">
        <v>0.65440613031387329</v>
      </c>
      <c r="J88" s="96">
        <v>1.2405563987579731</v>
      </c>
      <c r="K88" s="96">
        <v>3</v>
      </c>
      <c r="L88" s="96">
        <v>1610.3</v>
      </c>
    </row>
    <row r="89" spans="1:12" x14ac:dyDescent="0.25">
      <c r="A89" s="2">
        <v>3007</v>
      </c>
      <c r="B89" t="s">
        <v>71</v>
      </c>
      <c r="C89">
        <v>2005</v>
      </c>
      <c r="D89" s="96">
        <v>22387.642459999999</v>
      </c>
      <c r="E89" s="96">
        <v>708.06299999999999</v>
      </c>
      <c r="F89" s="96">
        <v>138046</v>
      </c>
      <c r="G89" s="96">
        <v>2536</v>
      </c>
      <c r="H89" s="96">
        <v>1280</v>
      </c>
      <c r="I89" s="96">
        <v>0.50473183393478394</v>
      </c>
      <c r="J89" s="96">
        <v>1</v>
      </c>
      <c r="K89" s="96">
        <v>3</v>
      </c>
      <c r="L89" s="96">
        <v>708.06299999999999</v>
      </c>
    </row>
    <row r="90" spans="1:12" x14ac:dyDescent="0.25">
      <c r="A90" s="2">
        <v>3007</v>
      </c>
      <c r="B90" t="s">
        <v>71</v>
      </c>
      <c r="C90">
        <v>2006</v>
      </c>
      <c r="D90" s="96">
        <v>23797.525369999999</v>
      </c>
      <c r="E90" s="96">
        <v>719.375</v>
      </c>
      <c r="F90" s="96">
        <v>140007</v>
      </c>
      <c r="G90" s="96">
        <v>2568</v>
      </c>
      <c r="H90" s="96">
        <v>1309</v>
      </c>
      <c r="I90" s="96">
        <v>0.50973522663116455</v>
      </c>
      <c r="J90" s="96">
        <v>1.0202019225402501</v>
      </c>
      <c r="K90" s="96">
        <v>3</v>
      </c>
      <c r="L90" s="96">
        <v>719.375</v>
      </c>
    </row>
    <row r="91" spans="1:12" x14ac:dyDescent="0.25">
      <c r="A91" s="2">
        <v>3007</v>
      </c>
      <c r="B91" t="s">
        <v>71</v>
      </c>
      <c r="C91">
        <v>2007</v>
      </c>
      <c r="D91" s="96">
        <v>25336.559649999999</v>
      </c>
      <c r="E91" s="96">
        <v>681.82500000000005</v>
      </c>
      <c r="F91" s="96">
        <v>142105</v>
      </c>
      <c r="G91" s="96">
        <v>2609</v>
      </c>
      <c r="H91" s="96">
        <v>1335</v>
      </c>
      <c r="I91" s="96">
        <v>0.51169031858444214</v>
      </c>
      <c r="J91" s="96">
        <v>1.05783897285015</v>
      </c>
      <c r="K91" s="96">
        <v>3</v>
      </c>
      <c r="L91" s="96">
        <v>719.375</v>
      </c>
    </row>
    <row r="92" spans="1:12" x14ac:dyDescent="0.25">
      <c r="A92" s="2">
        <v>3007</v>
      </c>
      <c r="B92" t="s">
        <v>71</v>
      </c>
      <c r="C92">
        <v>2008</v>
      </c>
      <c r="D92" s="96">
        <v>26848.020039999999</v>
      </c>
      <c r="E92" s="96">
        <v>659.56399999999996</v>
      </c>
      <c r="F92" s="96">
        <v>143797</v>
      </c>
      <c r="G92" s="96">
        <v>2781</v>
      </c>
      <c r="H92" s="96">
        <v>1412</v>
      </c>
      <c r="I92" s="96">
        <v>0.50773102045059204</v>
      </c>
      <c r="J92" s="96">
        <v>1.0801527868051599</v>
      </c>
      <c r="K92" s="96">
        <v>3</v>
      </c>
      <c r="L92" s="96">
        <v>719.375</v>
      </c>
    </row>
    <row r="93" spans="1:12" x14ac:dyDescent="0.25">
      <c r="A93" s="2">
        <v>3007</v>
      </c>
      <c r="B93" t="s">
        <v>71</v>
      </c>
      <c r="C93">
        <v>2009</v>
      </c>
      <c r="D93" s="96">
        <v>27679.761159999998</v>
      </c>
      <c r="E93" s="96">
        <v>662.41800000000001</v>
      </c>
      <c r="F93" s="96">
        <v>146787</v>
      </c>
      <c r="G93" s="96">
        <v>2705</v>
      </c>
      <c r="H93" s="96">
        <v>1382</v>
      </c>
      <c r="I93" s="96">
        <v>0.51090574264526367</v>
      </c>
      <c r="J93" s="96">
        <v>1.0943058118665809</v>
      </c>
      <c r="K93" s="96">
        <v>3</v>
      </c>
      <c r="L93" s="96">
        <v>719.375</v>
      </c>
    </row>
    <row r="94" spans="1:12" x14ac:dyDescent="0.25">
      <c r="A94" s="2">
        <v>3007</v>
      </c>
      <c r="B94" t="s">
        <v>71</v>
      </c>
      <c r="C94">
        <v>2010</v>
      </c>
      <c r="D94" s="96">
        <v>30085.582480000001</v>
      </c>
      <c r="E94" s="96">
        <v>687.625</v>
      </c>
      <c r="F94" s="96">
        <v>146974</v>
      </c>
      <c r="G94" s="96">
        <v>2774</v>
      </c>
      <c r="H94" s="96">
        <v>1410</v>
      </c>
      <c r="I94" s="96">
        <v>0.50829130411148071</v>
      </c>
      <c r="J94" s="96">
        <v>1.127717210088893</v>
      </c>
      <c r="K94" s="96">
        <v>3</v>
      </c>
      <c r="L94" s="96">
        <v>719.375</v>
      </c>
    </row>
    <row r="95" spans="1:12" x14ac:dyDescent="0.25">
      <c r="A95" s="2">
        <v>3007</v>
      </c>
      <c r="B95" t="s">
        <v>71</v>
      </c>
      <c r="C95">
        <v>2011</v>
      </c>
      <c r="D95" s="96">
        <v>31042.523980000002</v>
      </c>
      <c r="E95" s="96">
        <v>717.15499999999997</v>
      </c>
      <c r="F95" s="96">
        <v>148331</v>
      </c>
      <c r="G95" s="96">
        <v>2820</v>
      </c>
      <c r="H95" s="96">
        <v>1457</v>
      </c>
      <c r="I95" s="96">
        <v>0.51666665077209473</v>
      </c>
      <c r="J95" s="96">
        <v>1.146665858992225</v>
      </c>
      <c r="K95" s="96">
        <v>3</v>
      </c>
      <c r="L95" s="96">
        <v>719.375</v>
      </c>
    </row>
    <row r="96" spans="1:12" x14ac:dyDescent="0.25">
      <c r="A96" s="2">
        <v>3007</v>
      </c>
      <c r="B96" t="s">
        <v>71</v>
      </c>
      <c r="C96">
        <v>2012</v>
      </c>
      <c r="D96" s="96">
        <v>31241.806769999999</v>
      </c>
      <c r="E96" s="96">
        <v>693.26800000000003</v>
      </c>
      <c r="F96" s="96">
        <v>149742</v>
      </c>
      <c r="G96" s="96">
        <v>2842</v>
      </c>
      <c r="H96" s="96">
        <v>1480</v>
      </c>
      <c r="I96" s="96">
        <v>0.52075999975204468</v>
      </c>
      <c r="J96" s="96">
        <v>1.1651097143670821</v>
      </c>
      <c r="K96" s="96">
        <v>3</v>
      </c>
      <c r="L96" s="96">
        <v>719.375</v>
      </c>
    </row>
    <row r="97" spans="1:12" x14ac:dyDescent="0.25">
      <c r="A97" s="2">
        <v>3007</v>
      </c>
      <c r="B97" t="s">
        <v>71</v>
      </c>
      <c r="C97">
        <v>2013</v>
      </c>
      <c r="D97" s="96">
        <v>31704.69543</v>
      </c>
      <c r="E97" s="96">
        <v>713.07299999999998</v>
      </c>
      <c r="F97" s="96">
        <v>150917</v>
      </c>
      <c r="G97" s="96">
        <v>2881</v>
      </c>
      <c r="H97" s="96">
        <v>1507</v>
      </c>
      <c r="I97" s="96">
        <v>0.52308225631713867</v>
      </c>
      <c r="J97" s="96">
        <v>1.183430563619132</v>
      </c>
      <c r="K97" s="96">
        <v>3</v>
      </c>
      <c r="L97" s="96">
        <v>719.375</v>
      </c>
    </row>
    <row r="98" spans="1:12" x14ac:dyDescent="0.25">
      <c r="A98" s="2">
        <v>3007</v>
      </c>
      <c r="B98" t="s">
        <v>71</v>
      </c>
      <c r="C98">
        <v>2014</v>
      </c>
      <c r="D98" s="96">
        <v>32376.76762000001</v>
      </c>
      <c r="E98" s="96">
        <v>646.07500000000005</v>
      </c>
      <c r="F98" s="96">
        <v>152544</v>
      </c>
      <c r="G98" s="96">
        <v>2916</v>
      </c>
      <c r="H98" s="96">
        <v>1537</v>
      </c>
      <c r="I98" s="96">
        <v>0.52709192037582397</v>
      </c>
      <c r="J98" s="96">
        <v>1.2032755955469121</v>
      </c>
      <c r="K98" s="96">
        <v>3</v>
      </c>
      <c r="L98" s="96">
        <v>719.375</v>
      </c>
    </row>
    <row r="99" spans="1:12" x14ac:dyDescent="0.25">
      <c r="A99" s="2">
        <v>3007</v>
      </c>
      <c r="B99" t="s">
        <v>71</v>
      </c>
      <c r="C99">
        <v>2015</v>
      </c>
      <c r="D99" s="96">
        <v>34682.285980000001</v>
      </c>
      <c r="E99" s="96">
        <v>638.01700000000005</v>
      </c>
      <c r="F99" s="96">
        <v>153947</v>
      </c>
      <c r="G99" s="96">
        <v>2866</v>
      </c>
      <c r="H99" s="96">
        <v>1499</v>
      </c>
      <c r="I99" s="96">
        <v>0.52302861213684082</v>
      </c>
      <c r="J99" s="96">
        <v>1.2277103060682979</v>
      </c>
      <c r="K99" s="96">
        <v>3</v>
      </c>
      <c r="L99" s="96">
        <v>719.375</v>
      </c>
    </row>
    <row r="100" spans="1:12" x14ac:dyDescent="0.25">
      <c r="A100" s="2">
        <v>3007</v>
      </c>
      <c r="B100" t="s">
        <v>71</v>
      </c>
      <c r="C100">
        <v>2016</v>
      </c>
      <c r="D100" s="96">
        <v>36356.144180000003</v>
      </c>
      <c r="E100" s="96">
        <v>683.79</v>
      </c>
      <c r="F100" s="96">
        <v>155496</v>
      </c>
      <c r="G100" s="96">
        <v>2864</v>
      </c>
      <c r="H100" s="96">
        <v>1492</v>
      </c>
      <c r="I100" s="96">
        <v>0.52094972133636475</v>
      </c>
      <c r="J100" s="96">
        <v>1.2405563987579731</v>
      </c>
      <c r="K100" s="96">
        <v>3</v>
      </c>
      <c r="L100" s="96">
        <v>719.375</v>
      </c>
    </row>
    <row r="101" spans="1:12" x14ac:dyDescent="0.25">
      <c r="A101" s="2">
        <v>3007</v>
      </c>
      <c r="B101" t="s">
        <v>71</v>
      </c>
      <c r="C101">
        <v>2017</v>
      </c>
      <c r="D101" s="96">
        <v>37759.044270000013</v>
      </c>
      <c r="E101" s="96">
        <v>633.60400000000004</v>
      </c>
      <c r="F101" s="96">
        <v>157188</v>
      </c>
      <c r="G101" s="96">
        <v>2884</v>
      </c>
      <c r="H101" s="96">
        <v>1518</v>
      </c>
      <c r="I101" s="96">
        <v>0.52635228633880615</v>
      </c>
      <c r="J101" s="96">
        <v>1.2634585172770481</v>
      </c>
      <c r="K101" s="96">
        <v>3</v>
      </c>
      <c r="L101" s="96">
        <v>719.375</v>
      </c>
    </row>
    <row r="102" spans="1:12" x14ac:dyDescent="0.25">
      <c r="A102" s="2">
        <v>3007</v>
      </c>
      <c r="B102" t="s">
        <v>71</v>
      </c>
      <c r="C102">
        <v>2018</v>
      </c>
      <c r="D102" s="96">
        <v>39443.23305000001</v>
      </c>
      <c r="E102" s="96">
        <v>689.99300000000005</v>
      </c>
      <c r="F102" s="96">
        <v>159039</v>
      </c>
      <c r="G102" s="96">
        <v>3034</v>
      </c>
      <c r="H102" s="96">
        <v>1651</v>
      </c>
      <c r="I102" s="96">
        <v>0.54416608810424805</v>
      </c>
      <c r="J102" s="96">
        <v>1.296190246884573</v>
      </c>
      <c r="K102" s="96">
        <v>3</v>
      </c>
      <c r="L102" s="96">
        <v>719.375</v>
      </c>
    </row>
    <row r="103" spans="1:12" x14ac:dyDescent="0.25">
      <c r="A103" s="2">
        <v>3007</v>
      </c>
      <c r="B103" t="s">
        <v>71</v>
      </c>
      <c r="C103">
        <v>2019</v>
      </c>
      <c r="D103" s="96">
        <v>40148.929470000003</v>
      </c>
      <c r="E103" s="96">
        <v>647.50599999999997</v>
      </c>
      <c r="F103" s="96">
        <v>160598</v>
      </c>
      <c r="G103" s="96">
        <v>3060</v>
      </c>
      <c r="H103" s="96">
        <v>1667</v>
      </c>
      <c r="I103" s="96">
        <v>0.54477125406265259</v>
      </c>
      <c r="J103" s="96">
        <v>1.325735868420733</v>
      </c>
      <c r="K103" s="96">
        <v>3</v>
      </c>
      <c r="L103" s="96">
        <v>719.375</v>
      </c>
    </row>
    <row r="104" spans="1:12" x14ac:dyDescent="0.25">
      <c r="A104" s="2">
        <v>3007</v>
      </c>
      <c r="B104" t="s">
        <v>71</v>
      </c>
      <c r="C104">
        <v>2020</v>
      </c>
      <c r="D104" s="96">
        <v>40629.316579999999</v>
      </c>
      <c r="E104" s="96">
        <v>684.14599999999996</v>
      </c>
      <c r="F104" s="96">
        <v>162140</v>
      </c>
      <c r="G104" s="96">
        <v>3070</v>
      </c>
      <c r="H104" s="96">
        <v>1680</v>
      </c>
      <c r="I104" s="96">
        <v>0.54723125696182251</v>
      </c>
      <c r="J104" s="96">
        <v>1.4069338926020389</v>
      </c>
      <c r="K104" s="96">
        <v>3</v>
      </c>
      <c r="L104" s="96">
        <v>719.375</v>
      </c>
    </row>
    <row r="105" spans="1:12" x14ac:dyDescent="0.25">
      <c r="A105" s="2">
        <v>3007</v>
      </c>
      <c r="B105" t="s">
        <v>71</v>
      </c>
      <c r="C105">
        <v>2021</v>
      </c>
      <c r="D105" s="96">
        <v>43863.9375</v>
      </c>
      <c r="E105" s="96">
        <v>650.77700000000004</v>
      </c>
      <c r="F105" s="96">
        <v>164138</v>
      </c>
      <c r="G105" s="96">
        <v>3077</v>
      </c>
      <c r="H105" s="96">
        <v>1687</v>
      </c>
      <c r="I105" s="96">
        <v>0.54826129346766328</v>
      </c>
      <c r="J105" s="96">
        <v>1.458402218</v>
      </c>
      <c r="K105" s="96">
        <v>3</v>
      </c>
      <c r="L105" s="96">
        <v>684.14599609375</v>
      </c>
    </row>
    <row r="106" spans="1:12" x14ac:dyDescent="0.25">
      <c r="A106" s="2">
        <v>3008</v>
      </c>
      <c r="B106" t="s">
        <v>103</v>
      </c>
      <c r="C106">
        <v>2005</v>
      </c>
      <c r="D106" s="96">
        <v>14016.5326</v>
      </c>
      <c r="E106" s="96">
        <v>731.2</v>
      </c>
      <c r="F106" s="96">
        <v>116166</v>
      </c>
      <c r="G106" s="96">
        <v>2486</v>
      </c>
      <c r="H106" s="96">
        <v>1723</v>
      </c>
      <c r="I106" s="96">
        <v>0.69308125972747803</v>
      </c>
      <c r="J106" s="96">
        <v>1</v>
      </c>
      <c r="K106" s="96">
        <v>3</v>
      </c>
      <c r="L106" s="96">
        <v>731.2</v>
      </c>
    </row>
    <row r="107" spans="1:12" x14ac:dyDescent="0.25">
      <c r="A107" s="2">
        <v>3008</v>
      </c>
      <c r="B107" t="s">
        <v>103</v>
      </c>
      <c r="C107">
        <v>2006</v>
      </c>
      <c r="D107" s="96">
        <v>16090.124209999991</v>
      </c>
      <c r="E107" s="96">
        <v>784.9</v>
      </c>
      <c r="F107" s="96">
        <v>120364</v>
      </c>
      <c r="G107" s="96">
        <v>2601</v>
      </c>
      <c r="H107" s="96">
        <v>1816</v>
      </c>
      <c r="I107" s="96">
        <v>0.6981930136680603</v>
      </c>
      <c r="J107" s="96">
        <v>1.0202019225402501</v>
      </c>
      <c r="K107" s="96">
        <v>3</v>
      </c>
      <c r="L107" s="96">
        <v>784.9</v>
      </c>
    </row>
    <row r="108" spans="1:12" x14ac:dyDescent="0.25">
      <c r="A108" s="2">
        <v>3008</v>
      </c>
      <c r="B108" t="s">
        <v>103</v>
      </c>
      <c r="C108">
        <v>2007</v>
      </c>
      <c r="D108" s="96">
        <v>15991.33719</v>
      </c>
      <c r="E108" s="96">
        <v>772.1</v>
      </c>
      <c r="F108" s="96">
        <v>126026</v>
      </c>
      <c r="G108" s="96">
        <v>2702</v>
      </c>
      <c r="H108" s="96">
        <v>1902</v>
      </c>
      <c r="I108" s="96">
        <v>0.70392304658889771</v>
      </c>
      <c r="J108" s="96">
        <v>1.05783897285015</v>
      </c>
      <c r="K108" s="96">
        <v>3</v>
      </c>
      <c r="L108" s="96">
        <v>784.9</v>
      </c>
    </row>
    <row r="109" spans="1:12" x14ac:dyDescent="0.25">
      <c r="A109" s="2">
        <v>3008</v>
      </c>
      <c r="B109" t="s">
        <v>103</v>
      </c>
      <c r="C109">
        <v>2008</v>
      </c>
      <c r="D109" s="96">
        <v>18273.680349999999</v>
      </c>
      <c r="E109" s="96">
        <v>729.2</v>
      </c>
      <c r="F109" s="96">
        <v>129585</v>
      </c>
      <c r="G109" s="96">
        <v>2744</v>
      </c>
      <c r="H109" s="96">
        <v>1938</v>
      </c>
      <c r="I109" s="96">
        <v>0.70626825094223022</v>
      </c>
      <c r="J109" s="96">
        <v>1.0801527868051599</v>
      </c>
      <c r="K109" s="96">
        <v>3</v>
      </c>
      <c r="L109" s="96">
        <v>784.9</v>
      </c>
    </row>
    <row r="110" spans="1:12" x14ac:dyDescent="0.25">
      <c r="A110" s="2">
        <v>3008</v>
      </c>
      <c r="B110" t="s">
        <v>103</v>
      </c>
      <c r="C110">
        <v>2009</v>
      </c>
      <c r="D110" s="96">
        <v>18523.481</v>
      </c>
      <c r="E110" s="96">
        <v>737.02599999999995</v>
      </c>
      <c r="F110" s="96">
        <v>131027</v>
      </c>
      <c r="G110" s="96">
        <v>2778</v>
      </c>
      <c r="H110" s="96">
        <v>1959</v>
      </c>
      <c r="I110" s="96">
        <v>0.70518356561660767</v>
      </c>
      <c r="J110" s="96">
        <v>1.0943058118665809</v>
      </c>
      <c r="K110" s="96">
        <v>3</v>
      </c>
      <c r="L110" s="96">
        <v>784.9</v>
      </c>
    </row>
    <row r="111" spans="1:12" x14ac:dyDescent="0.25">
      <c r="A111" s="2">
        <v>3008</v>
      </c>
      <c r="B111" t="s">
        <v>103</v>
      </c>
      <c r="C111">
        <v>2010</v>
      </c>
      <c r="D111" s="96">
        <v>20183.201130000001</v>
      </c>
      <c r="E111" s="96">
        <v>799.13</v>
      </c>
      <c r="F111" s="96">
        <v>134228</v>
      </c>
      <c r="G111" s="96">
        <v>2823</v>
      </c>
      <c r="H111" s="96">
        <v>2017</v>
      </c>
      <c r="I111" s="96">
        <v>0.71448814868927002</v>
      </c>
      <c r="J111" s="96">
        <v>1.127717210088893</v>
      </c>
      <c r="K111" s="96">
        <v>3</v>
      </c>
      <c r="L111" s="96">
        <v>799.13</v>
      </c>
    </row>
    <row r="112" spans="1:12" x14ac:dyDescent="0.25">
      <c r="A112" s="2">
        <v>3008</v>
      </c>
      <c r="B112" t="s">
        <v>103</v>
      </c>
      <c r="C112">
        <v>2011</v>
      </c>
      <c r="D112" s="96">
        <v>20463.717489999999</v>
      </c>
      <c r="E112" s="96">
        <v>820</v>
      </c>
      <c r="F112" s="96">
        <v>137856</v>
      </c>
      <c r="G112" s="96">
        <v>2896</v>
      </c>
      <c r="H112" s="96">
        <v>2094</v>
      </c>
      <c r="I112" s="96">
        <v>0.72306627035140991</v>
      </c>
      <c r="J112" s="96">
        <v>1.146665858992225</v>
      </c>
      <c r="K112" s="96">
        <v>3</v>
      </c>
      <c r="L112" s="96">
        <v>820</v>
      </c>
    </row>
    <row r="113" spans="1:12" x14ac:dyDescent="0.25">
      <c r="A113" s="2">
        <v>3008</v>
      </c>
      <c r="B113" t="s">
        <v>103</v>
      </c>
      <c r="C113">
        <v>2012</v>
      </c>
      <c r="D113" s="96">
        <v>20452.863740000001</v>
      </c>
      <c r="E113" s="96">
        <v>817.322</v>
      </c>
      <c r="F113" s="96">
        <v>141795</v>
      </c>
      <c r="G113" s="96">
        <v>2952</v>
      </c>
      <c r="H113" s="96">
        <v>2164</v>
      </c>
      <c r="I113" s="96">
        <v>0.73306232690811157</v>
      </c>
      <c r="J113" s="96">
        <v>1.1651097143670821</v>
      </c>
      <c r="K113" s="96">
        <v>3</v>
      </c>
      <c r="L113" s="96">
        <v>820</v>
      </c>
    </row>
    <row r="114" spans="1:12" x14ac:dyDescent="0.25">
      <c r="A114" s="2">
        <v>3008</v>
      </c>
      <c r="B114" t="s">
        <v>103</v>
      </c>
      <c r="C114">
        <v>2013</v>
      </c>
      <c r="D114" s="96">
        <v>23773.756000000001</v>
      </c>
      <c r="E114" s="96">
        <v>831.79600000000005</v>
      </c>
      <c r="F114" s="96">
        <v>145983</v>
      </c>
      <c r="G114" s="96">
        <v>3103</v>
      </c>
      <c r="H114" s="96">
        <v>2325</v>
      </c>
      <c r="I114" s="96">
        <v>0.74927490949630737</v>
      </c>
      <c r="J114" s="96">
        <v>1.183430563619132</v>
      </c>
      <c r="K114" s="96">
        <v>3</v>
      </c>
      <c r="L114" s="96">
        <v>831.79600000000005</v>
      </c>
    </row>
    <row r="115" spans="1:12" x14ac:dyDescent="0.25">
      <c r="A115" s="2">
        <v>3008</v>
      </c>
      <c r="B115" t="s">
        <v>103</v>
      </c>
      <c r="C115">
        <v>2014</v>
      </c>
      <c r="D115" s="96">
        <v>26754.05143</v>
      </c>
      <c r="E115" s="96">
        <v>746.95500000000004</v>
      </c>
      <c r="F115" s="96">
        <v>149618</v>
      </c>
      <c r="G115" s="96">
        <v>3242</v>
      </c>
      <c r="H115" s="96">
        <v>2458</v>
      </c>
      <c r="I115" s="96">
        <v>0.75817394256591797</v>
      </c>
      <c r="J115" s="96">
        <v>1.2032755955469121</v>
      </c>
      <c r="K115" s="96">
        <v>3</v>
      </c>
      <c r="L115" s="96">
        <v>831.79600000000005</v>
      </c>
    </row>
    <row r="116" spans="1:12" x14ac:dyDescent="0.25">
      <c r="A116" s="2">
        <v>3008</v>
      </c>
      <c r="B116" t="s">
        <v>103</v>
      </c>
      <c r="C116">
        <v>2015</v>
      </c>
      <c r="D116" s="96">
        <v>27850.320480000009</v>
      </c>
      <c r="E116" s="96">
        <v>796.94799999999998</v>
      </c>
      <c r="F116" s="96">
        <v>154105</v>
      </c>
      <c r="G116" s="96">
        <v>3266</v>
      </c>
      <c r="H116" s="96">
        <v>2466</v>
      </c>
      <c r="I116" s="96">
        <v>0.75505203008651733</v>
      </c>
      <c r="J116" s="96">
        <v>1.2277103060682979</v>
      </c>
      <c r="K116" s="96">
        <v>3</v>
      </c>
      <c r="L116" s="96">
        <v>831.79600000000005</v>
      </c>
    </row>
    <row r="117" spans="1:12" x14ac:dyDescent="0.25">
      <c r="A117" s="2">
        <v>3008</v>
      </c>
      <c r="B117" t="s">
        <v>103</v>
      </c>
      <c r="C117">
        <v>2016</v>
      </c>
      <c r="D117" s="96">
        <v>31370.26796999999</v>
      </c>
      <c r="E117" s="96">
        <v>836.21799999999996</v>
      </c>
      <c r="F117" s="96">
        <v>158630</v>
      </c>
      <c r="G117" s="96">
        <v>3367</v>
      </c>
      <c r="H117" s="96">
        <v>2553</v>
      </c>
      <c r="I117" s="96">
        <v>0.75824177265167236</v>
      </c>
      <c r="J117" s="96">
        <v>1.2405563987579731</v>
      </c>
      <c r="K117" s="96">
        <v>3</v>
      </c>
      <c r="L117" s="96">
        <v>836.21799999999996</v>
      </c>
    </row>
    <row r="118" spans="1:12" x14ac:dyDescent="0.25">
      <c r="A118" s="2">
        <v>3009</v>
      </c>
      <c r="B118" t="s">
        <v>99</v>
      </c>
      <c r="C118">
        <v>2005</v>
      </c>
      <c r="D118" s="96">
        <v>17626.866999999998</v>
      </c>
      <c r="E118" s="96">
        <v>461.9</v>
      </c>
      <c r="F118" s="96">
        <v>100802</v>
      </c>
      <c r="G118" s="96">
        <v>1659</v>
      </c>
      <c r="H118" s="96">
        <v>541</v>
      </c>
      <c r="I118" s="96">
        <v>0.32610005140304571</v>
      </c>
      <c r="J118" s="96">
        <v>1</v>
      </c>
      <c r="K118" s="96">
        <v>3</v>
      </c>
      <c r="L118" s="96">
        <v>461.9</v>
      </c>
    </row>
    <row r="119" spans="1:12" x14ac:dyDescent="0.25">
      <c r="A119" s="2">
        <v>3009</v>
      </c>
      <c r="B119" t="s">
        <v>99</v>
      </c>
      <c r="C119">
        <v>2006</v>
      </c>
      <c r="D119" s="96">
        <v>19804.690999999999</v>
      </c>
      <c r="E119" s="96">
        <v>506.6</v>
      </c>
      <c r="F119" s="96">
        <v>107231</v>
      </c>
      <c r="G119" s="96">
        <v>1977</v>
      </c>
      <c r="H119" s="96">
        <v>631</v>
      </c>
      <c r="I119" s="96">
        <v>0.31917047500610352</v>
      </c>
      <c r="J119" s="96">
        <v>1.0202019225402501</v>
      </c>
      <c r="K119" s="96">
        <v>3</v>
      </c>
      <c r="L119" s="96">
        <v>506.6</v>
      </c>
    </row>
    <row r="120" spans="1:12" x14ac:dyDescent="0.25">
      <c r="A120" s="2">
        <v>3009</v>
      </c>
      <c r="B120" t="s">
        <v>99</v>
      </c>
      <c r="C120">
        <v>2007</v>
      </c>
      <c r="D120" s="96">
        <v>17786.814999999999</v>
      </c>
      <c r="E120" s="96">
        <v>480.2</v>
      </c>
      <c r="F120" s="96">
        <v>109225</v>
      </c>
      <c r="G120" s="96">
        <v>2066</v>
      </c>
      <c r="H120" s="96">
        <v>680</v>
      </c>
      <c r="I120" s="96">
        <v>0.32913842797279358</v>
      </c>
      <c r="J120" s="96">
        <v>1.05783897285015</v>
      </c>
      <c r="K120" s="96">
        <v>3</v>
      </c>
      <c r="L120" s="96">
        <v>506.6</v>
      </c>
    </row>
    <row r="121" spans="1:12" x14ac:dyDescent="0.25">
      <c r="A121" s="2">
        <v>3009</v>
      </c>
      <c r="B121" t="s">
        <v>99</v>
      </c>
      <c r="C121">
        <v>2008</v>
      </c>
      <c r="D121" s="96">
        <v>19969.558000000001</v>
      </c>
      <c r="E121" s="96">
        <v>444.39600000000002</v>
      </c>
      <c r="F121" s="96">
        <v>110861</v>
      </c>
      <c r="G121" s="96">
        <v>2135</v>
      </c>
      <c r="H121" s="96">
        <v>749</v>
      </c>
      <c r="I121" s="96">
        <v>0.35081967711448669</v>
      </c>
      <c r="J121" s="96">
        <v>1.0801527868051599</v>
      </c>
      <c r="K121" s="96">
        <v>3</v>
      </c>
      <c r="L121" s="96">
        <v>506.6</v>
      </c>
    </row>
    <row r="122" spans="1:12" x14ac:dyDescent="0.25">
      <c r="A122" s="2">
        <v>3009</v>
      </c>
      <c r="B122" t="s">
        <v>99</v>
      </c>
      <c r="C122">
        <v>2009</v>
      </c>
      <c r="D122" s="96">
        <v>19600.670999999998</v>
      </c>
      <c r="E122" s="96">
        <v>488.36500000000001</v>
      </c>
      <c r="F122" s="96">
        <v>111994</v>
      </c>
      <c r="G122" s="96">
        <v>2201</v>
      </c>
      <c r="H122" s="96">
        <v>921</v>
      </c>
      <c r="I122" s="96">
        <v>0.41844615340232849</v>
      </c>
      <c r="J122" s="96">
        <v>1.0943058118665809</v>
      </c>
      <c r="K122" s="96">
        <v>3</v>
      </c>
      <c r="L122" s="96">
        <v>506.6</v>
      </c>
    </row>
    <row r="123" spans="1:12" x14ac:dyDescent="0.25">
      <c r="A123" s="2">
        <v>3009</v>
      </c>
      <c r="B123" t="s">
        <v>99</v>
      </c>
      <c r="C123">
        <v>2010</v>
      </c>
      <c r="D123" s="96">
        <v>20568.986000000001</v>
      </c>
      <c r="E123" s="96">
        <v>509.726</v>
      </c>
      <c r="F123" s="96">
        <v>112569</v>
      </c>
      <c r="G123" s="96">
        <v>2301</v>
      </c>
      <c r="H123" s="96">
        <v>1027</v>
      </c>
      <c r="I123" s="96">
        <v>0.44632768630981451</v>
      </c>
      <c r="J123" s="96">
        <v>1.127717210088893</v>
      </c>
      <c r="K123" s="96">
        <v>3</v>
      </c>
      <c r="L123" s="96">
        <v>509.726</v>
      </c>
    </row>
    <row r="124" spans="1:12" x14ac:dyDescent="0.25">
      <c r="A124" s="2">
        <v>3009</v>
      </c>
      <c r="B124" t="s">
        <v>99</v>
      </c>
      <c r="C124">
        <v>2011</v>
      </c>
      <c r="D124" s="96">
        <v>20616.127</v>
      </c>
      <c r="E124" s="96">
        <v>526.51300000000003</v>
      </c>
      <c r="F124" s="96">
        <v>113709</v>
      </c>
      <c r="G124" s="96">
        <v>2409</v>
      </c>
      <c r="H124" s="96">
        <v>1078</v>
      </c>
      <c r="I124" s="96">
        <v>0.44748857617378229</v>
      </c>
      <c r="J124" s="96">
        <v>1.146665858992225</v>
      </c>
      <c r="K124" s="96">
        <v>3</v>
      </c>
      <c r="L124" s="96">
        <v>526.51300000000003</v>
      </c>
    </row>
    <row r="125" spans="1:12" x14ac:dyDescent="0.25">
      <c r="A125" s="2">
        <v>3009</v>
      </c>
      <c r="B125" t="s">
        <v>99</v>
      </c>
      <c r="C125">
        <v>2012</v>
      </c>
      <c r="D125" s="96">
        <v>27464.034</v>
      </c>
      <c r="E125" s="96">
        <v>531.36699999999996</v>
      </c>
      <c r="F125" s="96">
        <v>115280</v>
      </c>
      <c r="G125" s="96">
        <v>2541</v>
      </c>
      <c r="H125" s="96">
        <v>1091</v>
      </c>
      <c r="I125" s="96">
        <v>0.42935851216316218</v>
      </c>
      <c r="J125" s="96">
        <v>1.1651097143670821</v>
      </c>
      <c r="K125" s="96">
        <v>3</v>
      </c>
      <c r="L125" s="96">
        <v>531.36699999999996</v>
      </c>
    </row>
    <row r="126" spans="1:12" x14ac:dyDescent="0.25">
      <c r="A126" s="2">
        <v>3009</v>
      </c>
      <c r="B126" t="s">
        <v>99</v>
      </c>
      <c r="C126">
        <v>2013</v>
      </c>
      <c r="D126" s="96">
        <v>25741.566999999999</v>
      </c>
      <c r="E126" s="96">
        <v>516.71</v>
      </c>
      <c r="F126" s="96">
        <v>116285</v>
      </c>
      <c r="G126" s="96">
        <v>2589</v>
      </c>
      <c r="H126" s="96">
        <v>1114</v>
      </c>
      <c r="I126" s="96">
        <v>0.43028196692466741</v>
      </c>
      <c r="J126" s="96">
        <v>1.183430563619132</v>
      </c>
      <c r="K126" s="96">
        <v>3</v>
      </c>
      <c r="L126" s="96">
        <v>531.36699999999996</v>
      </c>
    </row>
    <row r="127" spans="1:12" x14ac:dyDescent="0.25">
      <c r="A127" s="2">
        <v>3009</v>
      </c>
      <c r="B127" t="s">
        <v>99</v>
      </c>
      <c r="C127">
        <v>2014</v>
      </c>
      <c r="D127" s="96">
        <v>26203.082999999999</v>
      </c>
      <c r="E127" s="96">
        <v>445.077</v>
      </c>
      <c r="F127" s="96">
        <v>117494</v>
      </c>
      <c r="G127" s="96">
        <v>2558</v>
      </c>
      <c r="H127" s="96">
        <v>1106</v>
      </c>
      <c r="I127" s="96">
        <v>0.43236902356147772</v>
      </c>
      <c r="J127" s="96">
        <v>1.2032755955469121</v>
      </c>
      <c r="K127" s="96">
        <v>3</v>
      </c>
      <c r="L127" s="96">
        <v>531.36699999999996</v>
      </c>
    </row>
    <row r="128" spans="1:12" x14ac:dyDescent="0.25">
      <c r="A128" s="2">
        <v>3009</v>
      </c>
      <c r="B128" t="s">
        <v>99</v>
      </c>
      <c r="C128">
        <v>2015</v>
      </c>
      <c r="D128" s="96">
        <v>26421.912</v>
      </c>
      <c r="E128" s="96">
        <v>470.70499999999998</v>
      </c>
      <c r="F128" s="96">
        <v>118481</v>
      </c>
      <c r="G128" s="96">
        <v>2248</v>
      </c>
      <c r="H128" s="96">
        <v>803</v>
      </c>
      <c r="I128" s="96">
        <v>0.35720640420913702</v>
      </c>
      <c r="J128" s="96">
        <v>1.2277103060682979</v>
      </c>
      <c r="K128" s="96">
        <v>3</v>
      </c>
      <c r="L128" s="96">
        <v>531.36699999999996</v>
      </c>
    </row>
    <row r="129" spans="1:12" x14ac:dyDescent="0.25">
      <c r="A129" s="2">
        <v>3009</v>
      </c>
      <c r="B129" t="s">
        <v>99</v>
      </c>
      <c r="C129">
        <v>2016</v>
      </c>
      <c r="D129" s="96">
        <v>27446.073</v>
      </c>
      <c r="E129" s="96">
        <v>494.73099999999999</v>
      </c>
      <c r="F129" s="96">
        <v>119533</v>
      </c>
      <c r="G129" s="96">
        <v>2571</v>
      </c>
      <c r="H129" s="96">
        <v>1123</v>
      </c>
      <c r="I129" s="96">
        <v>0.43679502606391912</v>
      </c>
      <c r="J129" s="96">
        <v>1.2405563987579731</v>
      </c>
      <c r="K129" s="96">
        <v>3</v>
      </c>
      <c r="L129" s="96">
        <v>531.36699999999996</v>
      </c>
    </row>
    <row r="130" spans="1:12" x14ac:dyDescent="0.25">
      <c r="A130" s="2">
        <v>3009</v>
      </c>
      <c r="B130" t="s">
        <v>99</v>
      </c>
      <c r="C130">
        <v>2017</v>
      </c>
      <c r="D130" s="96">
        <v>27832.311000000002</v>
      </c>
      <c r="E130" s="96">
        <v>450.68799999999999</v>
      </c>
      <c r="F130" s="96">
        <v>120457</v>
      </c>
      <c r="G130" s="96">
        <v>2634</v>
      </c>
      <c r="H130" s="96">
        <v>1168</v>
      </c>
      <c r="I130" s="96">
        <v>0.4434320330619812</v>
      </c>
      <c r="J130" s="96">
        <v>1.2634585172770481</v>
      </c>
      <c r="K130" s="96">
        <v>3</v>
      </c>
      <c r="L130" s="96">
        <v>531.36699999999996</v>
      </c>
    </row>
    <row r="131" spans="1:12" x14ac:dyDescent="0.25">
      <c r="A131" s="2">
        <v>3009</v>
      </c>
      <c r="B131" t="s">
        <v>99</v>
      </c>
      <c r="C131">
        <v>2018</v>
      </c>
      <c r="D131" s="96">
        <v>27257.667000000001</v>
      </c>
      <c r="E131" s="96">
        <v>503.702</v>
      </c>
      <c r="F131" s="96">
        <v>121826</v>
      </c>
      <c r="G131" s="96">
        <v>2650</v>
      </c>
      <c r="H131" s="96">
        <v>1214</v>
      </c>
      <c r="I131" s="96">
        <v>0.45811319351196289</v>
      </c>
      <c r="J131" s="96">
        <v>1.296190246884573</v>
      </c>
      <c r="K131" s="96">
        <v>3</v>
      </c>
      <c r="L131" s="96">
        <v>531.36699999999996</v>
      </c>
    </row>
    <row r="132" spans="1:12" x14ac:dyDescent="0.25">
      <c r="A132" s="2">
        <v>3010</v>
      </c>
      <c r="B132" t="s">
        <v>68</v>
      </c>
      <c r="C132">
        <v>2005</v>
      </c>
      <c r="D132" s="96">
        <v>10154.38328</v>
      </c>
      <c r="E132" s="96">
        <v>386.56799999999998</v>
      </c>
      <c r="F132" s="96">
        <v>79487</v>
      </c>
      <c r="G132" s="96">
        <v>1705</v>
      </c>
      <c r="H132" s="96">
        <v>684</v>
      </c>
      <c r="I132" s="96">
        <v>0.40117302536964422</v>
      </c>
      <c r="J132" s="96">
        <v>1</v>
      </c>
      <c r="K132" s="96">
        <v>3</v>
      </c>
      <c r="L132" s="96">
        <v>386.56799999999998</v>
      </c>
    </row>
    <row r="133" spans="1:12" x14ac:dyDescent="0.25">
      <c r="A133" s="2">
        <v>3010</v>
      </c>
      <c r="B133" t="s">
        <v>68</v>
      </c>
      <c r="C133">
        <v>2006</v>
      </c>
      <c r="D133" s="96">
        <v>11994.294110000001</v>
      </c>
      <c r="E133" s="96">
        <v>379.97199999999998</v>
      </c>
      <c r="F133" s="96">
        <v>80940</v>
      </c>
      <c r="G133" s="96">
        <v>1787</v>
      </c>
      <c r="H133" s="96">
        <v>751</v>
      </c>
      <c r="I133" s="96">
        <v>0.42025741934776312</v>
      </c>
      <c r="J133" s="96">
        <v>1.0202019225402501</v>
      </c>
      <c r="K133" s="96">
        <v>3</v>
      </c>
      <c r="L133" s="96">
        <v>386.56799999999998</v>
      </c>
    </row>
    <row r="134" spans="1:12" x14ac:dyDescent="0.25">
      <c r="A134" s="2">
        <v>3010</v>
      </c>
      <c r="B134" t="s">
        <v>68</v>
      </c>
      <c r="C134">
        <v>2007</v>
      </c>
      <c r="D134" s="96">
        <v>12426.702069999999</v>
      </c>
      <c r="E134" s="96">
        <v>370.93400000000003</v>
      </c>
      <c r="F134" s="96">
        <v>82599</v>
      </c>
      <c r="G134" s="96">
        <v>1840</v>
      </c>
      <c r="H134" s="96">
        <v>797</v>
      </c>
      <c r="I134" s="96">
        <v>0.43315216898918152</v>
      </c>
      <c r="J134" s="96">
        <v>1.05783897285015</v>
      </c>
      <c r="K134" s="96">
        <v>3</v>
      </c>
      <c r="L134" s="96">
        <v>386.56799999999998</v>
      </c>
    </row>
    <row r="135" spans="1:12" x14ac:dyDescent="0.25">
      <c r="A135" s="2">
        <v>3010</v>
      </c>
      <c r="B135" t="s">
        <v>68</v>
      </c>
      <c r="C135">
        <v>2008</v>
      </c>
      <c r="D135" s="96">
        <v>12548.93449</v>
      </c>
      <c r="E135" s="96">
        <v>350.93</v>
      </c>
      <c r="F135" s="96">
        <v>84195</v>
      </c>
      <c r="G135" s="96">
        <v>1872</v>
      </c>
      <c r="H135" s="96">
        <v>828</v>
      </c>
      <c r="I135" s="96">
        <v>0.44230768084526062</v>
      </c>
      <c r="J135" s="96">
        <v>1.0801527868051599</v>
      </c>
      <c r="K135" s="96">
        <v>3</v>
      </c>
      <c r="L135" s="96">
        <v>386.56799999999998</v>
      </c>
    </row>
    <row r="136" spans="1:12" x14ac:dyDescent="0.25">
      <c r="A136" s="2">
        <v>3010</v>
      </c>
      <c r="B136" t="s">
        <v>68</v>
      </c>
      <c r="C136">
        <v>2009</v>
      </c>
      <c r="D136" s="96">
        <v>12725.987709999999</v>
      </c>
      <c r="E136" s="96">
        <v>339.97300000000001</v>
      </c>
      <c r="F136" s="96">
        <v>85998</v>
      </c>
      <c r="G136" s="96">
        <v>1854</v>
      </c>
      <c r="H136" s="96">
        <v>819</v>
      </c>
      <c r="I136" s="96">
        <v>0.44174757599830627</v>
      </c>
      <c r="J136" s="96">
        <v>1.0943058118665809</v>
      </c>
      <c r="K136" s="96">
        <v>3</v>
      </c>
      <c r="L136" s="96">
        <v>386.56799999999998</v>
      </c>
    </row>
    <row r="137" spans="1:12" x14ac:dyDescent="0.25">
      <c r="A137" s="2">
        <v>3010</v>
      </c>
      <c r="B137" t="s">
        <v>68</v>
      </c>
      <c r="C137">
        <v>2010</v>
      </c>
      <c r="D137" s="96">
        <v>12759.01424</v>
      </c>
      <c r="E137" s="96">
        <v>367.988</v>
      </c>
      <c r="F137" s="96">
        <v>86611</v>
      </c>
      <c r="G137" s="96">
        <v>1866</v>
      </c>
      <c r="H137" s="96">
        <v>824</v>
      </c>
      <c r="I137" s="96">
        <v>0.44158628582954412</v>
      </c>
      <c r="J137" s="96">
        <v>1.127717210088893</v>
      </c>
      <c r="K137" s="96">
        <v>3</v>
      </c>
      <c r="L137" s="96">
        <v>386.56799999999998</v>
      </c>
    </row>
    <row r="138" spans="1:12" x14ac:dyDescent="0.25">
      <c r="A138" s="2">
        <v>3010</v>
      </c>
      <c r="B138" t="s">
        <v>68</v>
      </c>
      <c r="C138">
        <v>2011</v>
      </c>
      <c r="D138" s="96">
        <v>14268.035449999999</v>
      </c>
      <c r="E138" s="96">
        <v>377.02</v>
      </c>
      <c r="F138" s="96">
        <v>87964</v>
      </c>
      <c r="G138" s="96">
        <v>1878</v>
      </c>
      <c r="H138" s="96">
        <v>832</v>
      </c>
      <c r="I138" s="96">
        <v>0.44302448630332952</v>
      </c>
      <c r="J138" s="96">
        <v>1.146665858992225</v>
      </c>
      <c r="K138" s="96">
        <v>3</v>
      </c>
      <c r="L138" s="96">
        <v>386.56799999999998</v>
      </c>
    </row>
    <row r="139" spans="1:12" x14ac:dyDescent="0.25">
      <c r="A139" s="2">
        <v>3010</v>
      </c>
      <c r="B139" t="s">
        <v>68</v>
      </c>
      <c r="C139">
        <v>2012</v>
      </c>
      <c r="D139" s="96">
        <v>16827.195589999999</v>
      </c>
      <c r="E139" s="96">
        <v>378.97699999999998</v>
      </c>
      <c r="F139" s="96">
        <v>89025</v>
      </c>
      <c r="G139" s="96">
        <v>1887</v>
      </c>
      <c r="H139" s="96">
        <v>854</v>
      </c>
      <c r="I139" s="96">
        <v>0.45257022976875311</v>
      </c>
      <c r="J139" s="96">
        <v>1.1651097143670821</v>
      </c>
      <c r="K139" s="96">
        <v>3</v>
      </c>
      <c r="L139" s="96">
        <v>386.56799999999998</v>
      </c>
    </row>
    <row r="140" spans="1:12" x14ac:dyDescent="0.25">
      <c r="A140" s="2">
        <v>3010</v>
      </c>
      <c r="B140" t="s">
        <v>68</v>
      </c>
      <c r="C140">
        <v>2013</v>
      </c>
      <c r="D140" s="96">
        <v>16759.919160000001</v>
      </c>
      <c r="E140" s="96">
        <v>379.77699999999999</v>
      </c>
      <c r="F140" s="96">
        <v>90018</v>
      </c>
      <c r="G140" s="96">
        <v>1901</v>
      </c>
      <c r="H140" s="96">
        <v>872</v>
      </c>
      <c r="I140" s="96">
        <v>0.45870593190193182</v>
      </c>
      <c r="J140" s="96">
        <v>1.183430563619132</v>
      </c>
      <c r="K140" s="96">
        <v>3</v>
      </c>
      <c r="L140" s="96">
        <v>386.56799999999998</v>
      </c>
    </row>
    <row r="141" spans="1:12" x14ac:dyDescent="0.25">
      <c r="A141" s="2">
        <v>3010</v>
      </c>
      <c r="B141" t="s">
        <v>68</v>
      </c>
      <c r="C141">
        <v>2014</v>
      </c>
      <c r="D141" s="96">
        <v>17016.099340000001</v>
      </c>
      <c r="E141" s="96">
        <v>322.99</v>
      </c>
      <c r="F141" s="96">
        <v>91143</v>
      </c>
      <c r="G141" s="96">
        <v>1904</v>
      </c>
      <c r="H141" s="96">
        <v>875</v>
      </c>
      <c r="I141" s="96">
        <v>0.45955881476402283</v>
      </c>
      <c r="J141" s="96">
        <v>1.2032755955469121</v>
      </c>
      <c r="K141" s="96">
        <v>3</v>
      </c>
      <c r="L141" s="96">
        <v>386.56799999999998</v>
      </c>
    </row>
    <row r="142" spans="1:12" x14ac:dyDescent="0.25">
      <c r="A142" s="2">
        <v>3010</v>
      </c>
      <c r="B142" t="s">
        <v>68</v>
      </c>
      <c r="C142">
        <v>2015</v>
      </c>
      <c r="D142" s="96">
        <v>16519.842789999999</v>
      </c>
      <c r="E142" s="96">
        <v>328.00700000000001</v>
      </c>
      <c r="F142" s="96">
        <v>92404</v>
      </c>
      <c r="G142" s="96">
        <v>1918</v>
      </c>
      <c r="H142" s="96">
        <v>906</v>
      </c>
      <c r="I142" s="96">
        <v>0.4723670482635498</v>
      </c>
      <c r="J142" s="96">
        <v>1.2277103060682979</v>
      </c>
      <c r="K142" s="96">
        <v>3</v>
      </c>
      <c r="L142" s="96">
        <v>386.56799999999998</v>
      </c>
    </row>
    <row r="143" spans="1:12" x14ac:dyDescent="0.25">
      <c r="A143" s="2">
        <v>3010</v>
      </c>
      <c r="B143" t="s">
        <v>68</v>
      </c>
      <c r="C143">
        <v>2016</v>
      </c>
      <c r="D143" s="96">
        <v>17504.504760000011</v>
      </c>
      <c r="E143" s="96">
        <v>360.767</v>
      </c>
      <c r="F143" s="96">
        <v>94058</v>
      </c>
      <c r="G143" s="96">
        <v>1948</v>
      </c>
      <c r="H143" s="96">
        <v>931</v>
      </c>
      <c r="I143" s="96">
        <v>0.47792607545852661</v>
      </c>
      <c r="J143" s="96">
        <v>1.2405563987579731</v>
      </c>
      <c r="K143" s="96">
        <v>3</v>
      </c>
      <c r="L143" s="96">
        <v>386.56799999999998</v>
      </c>
    </row>
    <row r="144" spans="1:12" x14ac:dyDescent="0.25">
      <c r="A144" s="2">
        <v>3010</v>
      </c>
      <c r="B144" t="s">
        <v>68</v>
      </c>
      <c r="C144">
        <v>2017</v>
      </c>
      <c r="D144" s="96">
        <v>18330.758969999999</v>
      </c>
      <c r="E144" s="96">
        <v>329.67200000000003</v>
      </c>
      <c r="F144" s="96">
        <v>95757</v>
      </c>
      <c r="G144" s="96">
        <v>1968</v>
      </c>
      <c r="H144" s="96">
        <v>950</v>
      </c>
      <c r="I144" s="96">
        <v>0.48272356390953058</v>
      </c>
      <c r="J144" s="96">
        <v>1.2634585172770481</v>
      </c>
      <c r="K144" s="96">
        <v>3</v>
      </c>
      <c r="L144" s="96">
        <v>386.56799999999998</v>
      </c>
    </row>
    <row r="145" spans="1:12" x14ac:dyDescent="0.25">
      <c r="A145" s="2">
        <v>3010</v>
      </c>
      <c r="B145" t="s">
        <v>68</v>
      </c>
      <c r="C145">
        <v>2018</v>
      </c>
      <c r="D145" s="96">
        <v>19826.622130000011</v>
      </c>
      <c r="E145" s="96">
        <v>370.68799999999999</v>
      </c>
      <c r="F145" s="96">
        <v>96827</v>
      </c>
      <c r="G145" s="96">
        <v>1974</v>
      </c>
      <c r="H145" s="96">
        <v>961</v>
      </c>
      <c r="I145" s="96">
        <v>0.48682877421379089</v>
      </c>
      <c r="J145" s="96">
        <v>1.296190246884573</v>
      </c>
      <c r="K145" s="96">
        <v>3</v>
      </c>
      <c r="L145" s="96">
        <v>386.56799999999998</v>
      </c>
    </row>
    <row r="146" spans="1:12" x14ac:dyDescent="0.25">
      <c r="A146" s="2">
        <v>3010</v>
      </c>
      <c r="B146" t="s">
        <v>68</v>
      </c>
      <c r="C146">
        <v>2019</v>
      </c>
      <c r="D146" s="96">
        <v>19756.41187</v>
      </c>
      <c r="E146" s="96">
        <v>342.58800000000002</v>
      </c>
      <c r="F146" s="96">
        <v>97695</v>
      </c>
      <c r="G146" s="96">
        <v>1980</v>
      </c>
      <c r="H146" s="96">
        <v>970</v>
      </c>
      <c r="I146" s="96">
        <v>0.48989897966384888</v>
      </c>
      <c r="J146" s="96">
        <v>1.325735868420733</v>
      </c>
      <c r="K146" s="96">
        <v>3</v>
      </c>
      <c r="L146" s="96">
        <v>386.56799999999998</v>
      </c>
    </row>
    <row r="147" spans="1:12" x14ac:dyDescent="0.25">
      <c r="A147" s="2">
        <v>3010</v>
      </c>
      <c r="B147" t="s">
        <v>68</v>
      </c>
      <c r="C147">
        <v>2020</v>
      </c>
      <c r="D147" s="96">
        <v>21729.57503</v>
      </c>
      <c r="E147" s="96">
        <v>382.28899999999999</v>
      </c>
      <c r="F147" s="96">
        <v>99026</v>
      </c>
      <c r="G147" s="96">
        <v>1993</v>
      </c>
      <c r="H147" s="96">
        <v>987</v>
      </c>
      <c r="I147" s="96">
        <v>0.49523332715034479</v>
      </c>
      <c r="J147" s="96">
        <v>1.4069338926020389</v>
      </c>
      <c r="K147" s="96">
        <v>3</v>
      </c>
      <c r="L147" s="96">
        <v>386.56799999999998</v>
      </c>
    </row>
    <row r="148" spans="1:12" x14ac:dyDescent="0.25">
      <c r="A148" s="2">
        <v>3010</v>
      </c>
      <c r="B148" t="s">
        <v>68</v>
      </c>
      <c r="C148">
        <v>2021</v>
      </c>
      <c r="D148" s="96">
        <v>22877.50390625</v>
      </c>
      <c r="E148" s="96">
        <v>361.53399999999999</v>
      </c>
      <c r="F148" s="96">
        <v>100053</v>
      </c>
      <c r="G148" s="96">
        <v>2000</v>
      </c>
      <c r="H148" s="96">
        <v>997</v>
      </c>
      <c r="I148" s="96">
        <v>0.4985</v>
      </c>
      <c r="J148" s="96">
        <v>1.458402218</v>
      </c>
      <c r="K148" s="96">
        <v>3</v>
      </c>
      <c r="L148" s="96">
        <v>382.28900146484381</v>
      </c>
    </row>
    <row r="149" spans="1:12" x14ac:dyDescent="0.25">
      <c r="A149" s="2">
        <v>3011</v>
      </c>
      <c r="B149" t="s">
        <v>54</v>
      </c>
      <c r="C149">
        <v>2005</v>
      </c>
      <c r="D149" s="96">
        <v>21119.617999999999</v>
      </c>
      <c r="E149" s="96">
        <v>640.29999999999995</v>
      </c>
      <c r="F149" s="96">
        <v>84254</v>
      </c>
      <c r="G149" s="96">
        <v>1184</v>
      </c>
      <c r="H149" s="96">
        <v>371</v>
      </c>
      <c r="I149" s="96">
        <v>0.31334459781646729</v>
      </c>
      <c r="J149" s="96">
        <v>1</v>
      </c>
      <c r="K149" s="96">
        <v>3</v>
      </c>
      <c r="L149" s="96">
        <v>640.29999999999995</v>
      </c>
    </row>
    <row r="150" spans="1:12" x14ac:dyDescent="0.25">
      <c r="A150" s="2">
        <v>3011</v>
      </c>
      <c r="B150" t="s">
        <v>54</v>
      </c>
      <c r="C150">
        <v>2006</v>
      </c>
      <c r="D150" s="96">
        <v>21730.199000000001</v>
      </c>
      <c r="E150" s="96">
        <v>656.7</v>
      </c>
      <c r="F150" s="96">
        <v>84701</v>
      </c>
      <c r="G150" s="96">
        <v>1158</v>
      </c>
      <c r="H150" s="96">
        <v>446</v>
      </c>
      <c r="I150" s="96">
        <v>0.38514679670333862</v>
      </c>
      <c r="J150" s="96">
        <v>1.0202019225402501</v>
      </c>
      <c r="K150" s="96">
        <v>3</v>
      </c>
      <c r="L150" s="96">
        <v>656.7</v>
      </c>
    </row>
    <row r="151" spans="1:12" x14ac:dyDescent="0.25">
      <c r="A151" s="2">
        <v>3011</v>
      </c>
      <c r="B151" t="s">
        <v>54</v>
      </c>
      <c r="C151">
        <v>2007</v>
      </c>
      <c r="D151" s="96">
        <v>29204.823</v>
      </c>
      <c r="E151" s="96">
        <v>577.9</v>
      </c>
      <c r="F151" s="96">
        <v>84757</v>
      </c>
      <c r="G151" s="96">
        <v>1133</v>
      </c>
      <c r="H151" s="96">
        <v>410</v>
      </c>
      <c r="I151" s="96">
        <v>0.3618711531162262</v>
      </c>
      <c r="J151" s="96">
        <v>1.05783897285015</v>
      </c>
      <c r="K151" s="96">
        <v>3</v>
      </c>
      <c r="L151" s="96">
        <v>656.7</v>
      </c>
    </row>
    <row r="152" spans="1:12" x14ac:dyDescent="0.25">
      <c r="A152" s="2">
        <v>3011</v>
      </c>
      <c r="B152" t="s">
        <v>54</v>
      </c>
      <c r="C152">
        <v>2008</v>
      </c>
      <c r="D152" s="96">
        <v>21938.518</v>
      </c>
      <c r="E152" s="96">
        <v>532.6</v>
      </c>
      <c r="F152" s="96">
        <v>84644</v>
      </c>
      <c r="G152" s="96">
        <v>1133</v>
      </c>
      <c r="H152" s="96">
        <v>410</v>
      </c>
      <c r="I152" s="96">
        <v>0.3618711531162262</v>
      </c>
      <c r="J152" s="96">
        <v>1.0801527868051599</v>
      </c>
      <c r="K152" s="96">
        <v>3</v>
      </c>
      <c r="L152" s="96">
        <v>656.7</v>
      </c>
    </row>
    <row r="153" spans="1:12" x14ac:dyDescent="0.25">
      <c r="A153" s="2">
        <v>3011</v>
      </c>
      <c r="B153" t="s">
        <v>54</v>
      </c>
      <c r="C153">
        <v>2009</v>
      </c>
      <c r="D153" s="96">
        <v>20851.198530000001</v>
      </c>
      <c r="E153" s="96">
        <v>494.9</v>
      </c>
      <c r="F153" s="96">
        <v>84726</v>
      </c>
      <c r="G153" s="96">
        <v>1127</v>
      </c>
      <c r="H153" s="96">
        <v>414</v>
      </c>
      <c r="I153" s="96">
        <v>0.36734694242477423</v>
      </c>
      <c r="J153" s="96">
        <v>1.0943058118665809</v>
      </c>
      <c r="K153" s="96">
        <v>3</v>
      </c>
      <c r="L153" s="96">
        <v>656.7</v>
      </c>
    </row>
    <row r="154" spans="1:12" x14ac:dyDescent="0.25">
      <c r="A154" s="2">
        <v>3011</v>
      </c>
      <c r="B154" t="s">
        <v>54</v>
      </c>
      <c r="C154">
        <v>2010</v>
      </c>
      <c r="D154" s="96">
        <v>22032.365000000002</v>
      </c>
      <c r="E154" s="96">
        <v>517.6</v>
      </c>
      <c r="F154" s="96">
        <v>84866</v>
      </c>
      <c r="G154" s="96">
        <v>1179</v>
      </c>
      <c r="H154" s="96">
        <v>466</v>
      </c>
      <c r="I154" s="96">
        <v>0.39525020122528082</v>
      </c>
      <c r="J154" s="96">
        <v>1.127717210088893</v>
      </c>
      <c r="K154" s="96">
        <v>3</v>
      </c>
      <c r="L154" s="96">
        <v>656.7</v>
      </c>
    </row>
    <row r="155" spans="1:12" x14ac:dyDescent="0.25">
      <c r="A155" s="2">
        <v>3011</v>
      </c>
      <c r="B155" t="s">
        <v>54</v>
      </c>
      <c r="C155">
        <v>2011</v>
      </c>
      <c r="D155" s="96">
        <v>23208.369669999989</v>
      </c>
      <c r="E155" s="96">
        <v>550.9</v>
      </c>
      <c r="F155" s="96">
        <v>85083</v>
      </c>
      <c r="G155" s="96">
        <v>1176</v>
      </c>
      <c r="H155" s="96">
        <v>467</v>
      </c>
      <c r="I155" s="96">
        <v>0.39710885286331182</v>
      </c>
      <c r="J155" s="96">
        <v>1.146665858992225</v>
      </c>
      <c r="K155" s="96">
        <v>3</v>
      </c>
      <c r="L155" s="96">
        <v>656.7</v>
      </c>
    </row>
    <row r="156" spans="1:12" x14ac:dyDescent="0.25">
      <c r="A156" s="2">
        <v>3011</v>
      </c>
      <c r="B156" t="s">
        <v>54</v>
      </c>
      <c r="C156">
        <v>2012</v>
      </c>
      <c r="D156" s="96">
        <v>26266.684540000009</v>
      </c>
      <c r="E156" s="96">
        <v>516.29999999999995</v>
      </c>
      <c r="F156" s="96">
        <v>85620</v>
      </c>
      <c r="G156" s="96">
        <v>1159</v>
      </c>
      <c r="H156" s="96">
        <v>468</v>
      </c>
      <c r="I156" s="96">
        <v>0.40379637479782099</v>
      </c>
      <c r="J156" s="96">
        <v>1.1651097143670821</v>
      </c>
      <c r="K156" s="96">
        <v>3</v>
      </c>
      <c r="L156" s="96">
        <v>656.7</v>
      </c>
    </row>
    <row r="157" spans="1:12" x14ac:dyDescent="0.25">
      <c r="A157" s="2">
        <v>3011</v>
      </c>
      <c r="B157" t="s">
        <v>54</v>
      </c>
      <c r="C157">
        <v>2013</v>
      </c>
      <c r="D157" s="96">
        <v>22687.79153000001</v>
      </c>
      <c r="E157" s="96">
        <v>491.1</v>
      </c>
      <c r="F157" s="96">
        <v>86018</v>
      </c>
      <c r="G157" s="96">
        <v>1157</v>
      </c>
      <c r="H157" s="96">
        <v>469</v>
      </c>
      <c r="I157" s="96">
        <v>0.40535867214202881</v>
      </c>
      <c r="J157" s="96">
        <v>1.183430563619132</v>
      </c>
      <c r="K157" s="96">
        <v>3</v>
      </c>
      <c r="L157" s="96">
        <v>656.7</v>
      </c>
    </row>
    <row r="158" spans="1:12" x14ac:dyDescent="0.25">
      <c r="A158" s="2">
        <v>3011</v>
      </c>
      <c r="B158" t="s">
        <v>54</v>
      </c>
      <c r="C158">
        <v>2014</v>
      </c>
      <c r="D158" s="96">
        <v>24797.280770000001</v>
      </c>
      <c r="E158" s="96">
        <v>451.5</v>
      </c>
      <c r="F158" s="96">
        <v>86662</v>
      </c>
      <c r="G158" s="96">
        <v>1157</v>
      </c>
      <c r="H158" s="96">
        <v>469</v>
      </c>
      <c r="I158" s="96">
        <v>0.40535867214202881</v>
      </c>
      <c r="J158" s="96">
        <v>1.2032755955469121</v>
      </c>
      <c r="K158" s="96">
        <v>3</v>
      </c>
      <c r="L158" s="96">
        <v>656.7</v>
      </c>
    </row>
    <row r="159" spans="1:12" x14ac:dyDescent="0.25">
      <c r="A159" s="2">
        <v>3011</v>
      </c>
      <c r="B159" t="s">
        <v>54</v>
      </c>
      <c r="C159">
        <v>2015</v>
      </c>
      <c r="D159" s="96">
        <v>24547.673910000001</v>
      </c>
      <c r="E159" s="96">
        <v>463.4</v>
      </c>
      <c r="F159" s="96">
        <v>87212</v>
      </c>
      <c r="G159" s="96">
        <v>1114</v>
      </c>
      <c r="H159" s="96">
        <v>444</v>
      </c>
      <c r="I159" s="96">
        <v>0.39856374263763428</v>
      </c>
      <c r="J159" s="96">
        <v>1.2277103060682979</v>
      </c>
      <c r="K159" s="96">
        <v>3</v>
      </c>
      <c r="L159" s="96">
        <v>656.7</v>
      </c>
    </row>
    <row r="160" spans="1:12" x14ac:dyDescent="0.25">
      <c r="A160" s="2">
        <v>3011</v>
      </c>
      <c r="B160" t="s">
        <v>54</v>
      </c>
      <c r="C160">
        <v>2016</v>
      </c>
      <c r="D160" s="96">
        <v>25695.859469999999</v>
      </c>
      <c r="E160" s="96">
        <v>486.4</v>
      </c>
      <c r="F160" s="96">
        <v>87901</v>
      </c>
      <c r="G160" s="96">
        <v>1116</v>
      </c>
      <c r="H160" s="96">
        <v>448</v>
      </c>
      <c r="I160" s="96">
        <v>0.40143370628356928</v>
      </c>
      <c r="J160" s="96">
        <v>1.2405563987579731</v>
      </c>
      <c r="K160" s="96">
        <v>3</v>
      </c>
      <c r="L160" s="96">
        <v>656.7</v>
      </c>
    </row>
    <row r="161" spans="1:12" x14ac:dyDescent="0.25">
      <c r="A161" s="2">
        <v>3011</v>
      </c>
      <c r="B161" t="s">
        <v>54</v>
      </c>
      <c r="C161">
        <v>2017</v>
      </c>
      <c r="D161" s="96">
        <v>27603.838680000001</v>
      </c>
      <c r="E161" s="96">
        <v>464.2</v>
      </c>
      <c r="F161" s="96">
        <v>88422</v>
      </c>
      <c r="G161" s="96">
        <v>4777</v>
      </c>
      <c r="H161" s="96">
        <v>2074</v>
      </c>
      <c r="I161" s="96">
        <v>0.43416368961334229</v>
      </c>
      <c r="J161" s="96">
        <v>1.2634585172770481</v>
      </c>
      <c r="K161" s="96">
        <v>3</v>
      </c>
      <c r="L161" s="96">
        <v>656.7</v>
      </c>
    </row>
    <row r="162" spans="1:12" x14ac:dyDescent="0.25">
      <c r="A162" s="2">
        <v>3011</v>
      </c>
      <c r="B162" t="s">
        <v>54</v>
      </c>
      <c r="C162">
        <v>2018</v>
      </c>
      <c r="D162" s="96">
        <v>26960.938150000002</v>
      </c>
      <c r="E162" s="96">
        <v>488.9</v>
      </c>
      <c r="F162" s="96">
        <v>88978</v>
      </c>
      <c r="G162" s="96">
        <v>4668</v>
      </c>
      <c r="H162" s="96">
        <v>1965</v>
      </c>
      <c r="I162" s="96">
        <v>0.42095115780830378</v>
      </c>
      <c r="J162" s="96">
        <v>1.296190246884573</v>
      </c>
      <c r="K162" s="96">
        <v>3</v>
      </c>
      <c r="L162" s="96">
        <v>656.7</v>
      </c>
    </row>
    <row r="163" spans="1:12" x14ac:dyDescent="0.25">
      <c r="A163" s="2">
        <v>3011</v>
      </c>
      <c r="B163" t="s">
        <v>54</v>
      </c>
      <c r="C163">
        <v>2019</v>
      </c>
      <c r="D163" s="96">
        <v>26235.84241999999</v>
      </c>
      <c r="E163" s="96">
        <v>454.3</v>
      </c>
      <c r="F163" s="96">
        <v>89561</v>
      </c>
      <c r="G163" s="96">
        <v>4690</v>
      </c>
      <c r="H163" s="96">
        <v>1990</v>
      </c>
      <c r="I163" s="96">
        <v>0.42430704832077032</v>
      </c>
      <c r="J163" s="96">
        <v>1.325735868420733</v>
      </c>
      <c r="K163" s="96">
        <v>3</v>
      </c>
      <c r="L163" s="96">
        <v>656.7</v>
      </c>
    </row>
    <row r="164" spans="1:12" x14ac:dyDescent="0.25">
      <c r="A164" s="2">
        <v>3011</v>
      </c>
      <c r="B164" t="s">
        <v>54</v>
      </c>
      <c r="C164">
        <v>2020</v>
      </c>
      <c r="D164" s="96">
        <v>26955.866679999999</v>
      </c>
      <c r="E164" s="96">
        <v>473.2</v>
      </c>
      <c r="F164" s="96">
        <v>90104</v>
      </c>
      <c r="G164" s="96">
        <v>4712</v>
      </c>
      <c r="H164" s="96">
        <v>2008</v>
      </c>
      <c r="I164" s="96">
        <v>0.426146000623703</v>
      </c>
      <c r="J164" s="96">
        <v>1.4069338926020389</v>
      </c>
      <c r="K164" s="96">
        <v>3</v>
      </c>
      <c r="L164" s="96">
        <v>656.7</v>
      </c>
    </row>
    <row r="165" spans="1:12" x14ac:dyDescent="0.25">
      <c r="A165" s="2">
        <v>3011</v>
      </c>
      <c r="B165" t="s">
        <v>54</v>
      </c>
      <c r="C165">
        <v>2021</v>
      </c>
      <c r="D165" s="96">
        <v>26291.431640625</v>
      </c>
      <c r="E165" s="96">
        <v>436.4</v>
      </c>
      <c r="F165" s="96">
        <v>90556</v>
      </c>
      <c r="G165" s="96">
        <v>4704</v>
      </c>
      <c r="H165" s="96">
        <v>2005</v>
      </c>
      <c r="I165" s="96">
        <v>0.42623299319727892</v>
      </c>
      <c r="J165" s="96">
        <v>1.458402218</v>
      </c>
      <c r="K165" s="96">
        <v>3</v>
      </c>
      <c r="L165" s="96">
        <v>473.20001220703131</v>
      </c>
    </row>
    <row r="166" spans="1:12" x14ac:dyDescent="0.25">
      <c r="A166" s="2">
        <v>3012</v>
      </c>
      <c r="B166" t="s">
        <v>46</v>
      </c>
      <c r="C166">
        <v>2005</v>
      </c>
      <c r="D166" s="96">
        <v>10761.507809999999</v>
      </c>
      <c r="E166" s="96">
        <v>364.96300000000002</v>
      </c>
      <c r="F166" s="96">
        <v>59537</v>
      </c>
      <c r="G166" s="96">
        <v>1384</v>
      </c>
      <c r="H166" s="96">
        <v>570</v>
      </c>
      <c r="I166" s="96">
        <v>0.41184970736503601</v>
      </c>
      <c r="J166" s="96">
        <v>1</v>
      </c>
      <c r="K166" s="96">
        <v>3</v>
      </c>
      <c r="L166" s="96">
        <v>364.96300000000002</v>
      </c>
    </row>
    <row r="167" spans="1:12" x14ac:dyDescent="0.25">
      <c r="A167" s="2">
        <v>3012</v>
      </c>
      <c r="B167" t="s">
        <v>46</v>
      </c>
      <c r="C167">
        <v>2006</v>
      </c>
      <c r="D167" s="96">
        <v>12090.103450000001</v>
      </c>
      <c r="E167" s="96">
        <v>378.16199999999998</v>
      </c>
      <c r="F167" s="96">
        <v>60749</v>
      </c>
      <c r="G167" s="96">
        <v>1511</v>
      </c>
      <c r="H167" s="96">
        <v>616</v>
      </c>
      <c r="I167" s="96">
        <v>0.40767702460289001</v>
      </c>
      <c r="J167" s="96">
        <v>1.0202019225402501</v>
      </c>
      <c r="K167" s="96">
        <v>3</v>
      </c>
      <c r="L167" s="96">
        <v>378.16199999999998</v>
      </c>
    </row>
    <row r="168" spans="1:12" x14ac:dyDescent="0.25">
      <c r="A168" s="2">
        <v>3012</v>
      </c>
      <c r="B168" t="s">
        <v>46</v>
      </c>
      <c r="C168">
        <v>2007</v>
      </c>
      <c r="D168" s="96">
        <v>12683.82537</v>
      </c>
      <c r="E168" s="96">
        <v>367.28</v>
      </c>
      <c r="F168" s="96">
        <v>61776</v>
      </c>
      <c r="G168" s="96">
        <v>1548</v>
      </c>
      <c r="H168" s="96">
        <v>623</v>
      </c>
      <c r="I168" s="96">
        <v>0.40245479345321661</v>
      </c>
      <c r="J168" s="96">
        <v>1.05783897285015</v>
      </c>
      <c r="K168" s="96">
        <v>3</v>
      </c>
      <c r="L168" s="96">
        <v>378.16199999999998</v>
      </c>
    </row>
    <row r="169" spans="1:12" x14ac:dyDescent="0.25">
      <c r="A169" s="2">
        <v>3012</v>
      </c>
      <c r="B169" t="s">
        <v>46</v>
      </c>
      <c r="C169">
        <v>2008</v>
      </c>
      <c r="D169" s="96">
        <v>12953.23616</v>
      </c>
      <c r="E169" s="96">
        <v>346.40899999999999</v>
      </c>
      <c r="F169" s="96">
        <v>62737</v>
      </c>
      <c r="G169" s="96">
        <v>1643</v>
      </c>
      <c r="H169" s="96">
        <v>641</v>
      </c>
      <c r="I169" s="96">
        <v>0.39013999700546259</v>
      </c>
      <c r="J169" s="96">
        <v>1.0801527868051599</v>
      </c>
      <c r="K169" s="96">
        <v>3</v>
      </c>
      <c r="L169" s="96">
        <v>378.16199999999998</v>
      </c>
    </row>
    <row r="170" spans="1:12" x14ac:dyDescent="0.25">
      <c r="A170" s="2">
        <v>3012</v>
      </c>
      <c r="B170" t="s">
        <v>46</v>
      </c>
      <c r="C170">
        <v>2009</v>
      </c>
      <c r="D170" s="96">
        <v>13744.564</v>
      </c>
      <c r="E170" s="96">
        <v>350.428</v>
      </c>
      <c r="F170" s="96">
        <v>63558</v>
      </c>
      <c r="G170" s="96">
        <v>1718</v>
      </c>
      <c r="H170" s="96">
        <v>654</v>
      </c>
      <c r="I170" s="96">
        <v>0.38067519664764399</v>
      </c>
      <c r="J170" s="96">
        <v>1.0943058118665809</v>
      </c>
      <c r="K170" s="96">
        <v>3</v>
      </c>
      <c r="L170" s="96">
        <v>378.16199999999998</v>
      </c>
    </row>
    <row r="171" spans="1:12" x14ac:dyDescent="0.25">
      <c r="A171" s="2">
        <v>3012</v>
      </c>
      <c r="B171" t="s">
        <v>46</v>
      </c>
      <c r="C171">
        <v>2010</v>
      </c>
      <c r="D171" s="96">
        <v>14534.90826</v>
      </c>
      <c r="E171" s="96">
        <v>364.92899999999997</v>
      </c>
      <c r="F171" s="96">
        <v>64329</v>
      </c>
      <c r="G171" s="96">
        <v>1727</v>
      </c>
      <c r="H171" s="96">
        <v>841</v>
      </c>
      <c r="I171" s="96">
        <v>0.48697161674499512</v>
      </c>
      <c r="J171" s="96">
        <v>1.127717210088893</v>
      </c>
      <c r="K171" s="96">
        <v>3</v>
      </c>
      <c r="L171" s="96">
        <v>378.16199999999998</v>
      </c>
    </row>
    <row r="172" spans="1:12" x14ac:dyDescent="0.25">
      <c r="A172" s="2">
        <v>3012</v>
      </c>
      <c r="B172" t="s">
        <v>46</v>
      </c>
      <c r="C172">
        <v>2011</v>
      </c>
      <c r="D172" s="96">
        <v>14827.44803</v>
      </c>
      <c r="E172" s="96">
        <v>379.69</v>
      </c>
      <c r="F172" s="96">
        <v>64329</v>
      </c>
      <c r="G172" s="96">
        <v>1703</v>
      </c>
      <c r="H172" s="96">
        <v>740</v>
      </c>
      <c r="I172" s="96">
        <v>0.43452730774879461</v>
      </c>
      <c r="J172" s="96">
        <v>1.146665858992225</v>
      </c>
      <c r="K172" s="96">
        <v>3</v>
      </c>
      <c r="L172" s="96">
        <v>379.69</v>
      </c>
    </row>
    <row r="173" spans="1:12" x14ac:dyDescent="0.25">
      <c r="A173" s="2">
        <v>3012</v>
      </c>
      <c r="B173" t="s">
        <v>46</v>
      </c>
      <c r="C173">
        <v>2012</v>
      </c>
      <c r="D173" s="96">
        <v>16507.20894</v>
      </c>
      <c r="E173" s="96">
        <v>373.21</v>
      </c>
      <c r="F173" s="96">
        <v>65377</v>
      </c>
      <c r="G173" s="96">
        <v>1520</v>
      </c>
      <c r="H173" s="96">
        <v>658</v>
      </c>
      <c r="I173" s="96">
        <v>0.43289473652839661</v>
      </c>
      <c r="J173" s="96">
        <v>1.1651097143670821</v>
      </c>
      <c r="K173" s="96">
        <v>3</v>
      </c>
      <c r="L173" s="96">
        <v>379.69</v>
      </c>
    </row>
    <row r="174" spans="1:12" x14ac:dyDescent="0.25">
      <c r="A174" s="2">
        <v>3012</v>
      </c>
      <c r="B174" t="s">
        <v>46</v>
      </c>
      <c r="C174">
        <v>2013</v>
      </c>
      <c r="D174" s="96">
        <v>17351.648539999998</v>
      </c>
      <c r="E174" s="96">
        <v>376.298</v>
      </c>
      <c r="F174" s="96">
        <v>66704</v>
      </c>
      <c r="G174" s="96">
        <v>1518</v>
      </c>
      <c r="H174" s="96">
        <v>661</v>
      </c>
      <c r="I174" s="96">
        <v>0.43544137477874761</v>
      </c>
      <c r="J174" s="96">
        <v>1.183430563619132</v>
      </c>
      <c r="K174" s="96">
        <v>3</v>
      </c>
      <c r="L174" s="96">
        <v>379.69</v>
      </c>
    </row>
    <row r="175" spans="1:12" x14ac:dyDescent="0.25">
      <c r="A175" s="2">
        <v>3012</v>
      </c>
      <c r="B175" t="s">
        <v>46</v>
      </c>
      <c r="C175">
        <v>2014</v>
      </c>
      <c r="D175" s="96">
        <v>17488.4964</v>
      </c>
      <c r="E175" s="96">
        <v>325.553</v>
      </c>
      <c r="F175" s="96">
        <v>66366</v>
      </c>
      <c r="G175" s="96">
        <v>1520</v>
      </c>
      <c r="H175" s="96">
        <v>668</v>
      </c>
      <c r="I175" s="96">
        <v>0.43947368860244751</v>
      </c>
      <c r="J175" s="96">
        <v>1.2032755955469121</v>
      </c>
      <c r="K175" s="96">
        <v>3</v>
      </c>
      <c r="L175" s="96">
        <v>379.69</v>
      </c>
    </row>
    <row r="176" spans="1:12" x14ac:dyDescent="0.25">
      <c r="A176" s="2">
        <v>3012</v>
      </c>
      <c r="B176" t="s">
        <v>46</v>
      </c>
      <c r="C176">
        <v>2015</v>
      </c>
      <c r="D176" s="96">
        <v>17800.309689999998</v>
      </c>
      <c r="E176" s="96">
        <v>338.82799999999997</v>
      </c>
      <c r="F176" s="96">
        <v>66656</v>
      </c>
      <c r="G176" s="96">
        <v>1536</v>
      </c>
      <c r="H176" s="96">
        <v>671</v>
      </c>
      <c r="I176" s="96">
        <v>0.4368489682674408</v>
      </c>
      <c r="J176" s="96">
        <v>1.2277103060682979</v>
      </c>
      <c r="K176" s="96">
        <v>3</v>
      </c>
      <c r="L176" s="96">
        <v>379.69</v>
      </c>
    </row>
    <row r="177" spans="1:12" x14ac:dyDescent="0.25">
      <c r="A177" s="2">
        <v>3012</v>
      </c>
      <c r="B177" t="s">
        <v>46</v>
      </c>
      <c r="C177">
        <v>2016</v>
      </c>
      <c r="D177" s="96">
        <v>18215.617880000002</v>
      </c>
      <c r="E177" s="96">
        <v>360.23200000000003</v>
      </c>
      <c r="F177" s="96">
        <v>66824</v>
      </c>
      <c r="G177" s="96">
        <v>1506</v>
      </c>
      <c r="H177" s="96">
        <v>674</v>
      </c>
      <c r="I177" s="96">
        <v>0.44754317402839661</v>
      </c>
      <c r="J177" s="96">
        <v>1.2405563987579731</v>
      </c>
      <c r="K177" s="96">
        <v>3</v>
      </c>
      <c r="L177" s="96">
        <v>379.69</v>
      </c>
    </row>
    <row r="178" spans="1:12" x14ac:dyDescent="0.25">
      <c r="A178" s="2">
        <v>3012</v>
      </c>
      <c r="B178" t="s">
        <v>46</v>
      </c>
      <c r="C178">
        <v>2017</v>
      </c>
      <c r="D178" s="96">
        <v>18225.256710000001</v>
      </c>
      <c r="E178" s="96">
        <v>321.21100000000001</v>
      </c>
      <c r="F178" s="96">
        <v>67122</v>
      </c>
      <c r="G178" s="96">
        <v>1534</v>
      </c>
      <c r="H178" s="96">
        <v>679</v>
      </c>
      <c r="I178" s="96">
        <v>0.44263362884521479</v>
      </c>
      <c r="J178" s="96">
        <v>1.2634585172770481</v>
      </c>
      <c r="K178" s="96">
        <v>3</v>
      </c>
      <c r="L178" s="96">
        <v>379.69</v>
      </c>
    </row>
    <row r="179" spans="1:12" x14ac:dyDescent="0.25">
      <c r="A179" s="2">
        <v>3012</v>
      </c>
      <c r="B179" t="s">
        <v>46</v>
      </c>
      <c r="C179">
        <v>2018</v>
      </c>
      <c r="D179" s="96">
        <v>18928.688610000001</v>
      </c>
      <c r="E179" s="96">
        <v>351.43799999999999</v>
      </c>
      <c r="F179" s="96">
        <v>67940</v>
      </c>
      <c r="G179" s="96">
        <v>1535</v>
      </c>
      <c r="H179" s="96">
        <v>682</v>
      </c>
      <c r="I179" s="96">
        <v>0.44429966807365417</v>
      </c>
      <c r="J179" s="96">
        <v>1.296190246884573</v>
      </c>
      <c r="K179" s="96">
        <v>3</v>
      </c>
      <c r="L179" s="96">
        <v>379.69</v>
      </c>
    </row>
    <row r="180" spans="1:12" x14ac:dyDescent="0.25">
      <c r="A180" s="2">
        <v>3012</v>
      </c>
      <c r="B180" t="s">
        <v>46</v>
      </c>
      <c r="C180">
        <v>2019</v>
      </c>
      <c r="D180" s="96">
        <v>19654.992249999999</v>
      </c>
      <c r="E180" s="96">
        <v>323.41399999999999</v>
      </c>
      <c r="F180" s="96">
        <v>68205</v>
      </c>
      <c r="G180" s="96">
        <v>1539</v>
      </c>
      <c r="H180" s="96">
        <v>687</v>
      </c>
      <c r="I180" s="96">
        <v>0.44639375805854797</v>
      </c>
      <c r="J180" s="96">
        <v>1.325735868420733</v>
      </c>
      <c r="K180" s="96">
        <v>3</v>
      </c>
      <c r="L180" s="96">
        <v>379.69</v>
      </c>
    </row>
    <row r="181" spans="1:12" x14ac:dyDescent="0.25">
      <c r="A181" s="2">
        <v>3012</v>
      </c>
      <c r="B181" t="s">
        <v>46</v>
      </c>
      <c r="C181">
        <v>2020</v>
      </c>
      <c r="D181" s="96">
        <v>20386.198540000001</v>
      </c>
      <c r="E181" s="96">
        <v>350.36399999999998</v>
      </c>
      <c r="F181" s="96">
        <v>68568</v>
      </c>
      <c r="G181" s="96">
        <v>1513</v>
      </c>
      <c r="H181" s="96">
        <v>683</v>
      </c>
      <c r="I181" s="96">
        <v>0.45142102241516108</v>
      </c>
      <c r="J181" s="96">
        <v>1.4069338926020389</v>
      </c>
      <c r="K181" s="96">
        <v>3</v>
      </c>
      <c r="L181" s="96">
        <v>379.69</v>
      </c>
    </row>
    <row r="182" spans="1:12" x14ac:dyDescent="0.25">
      <c r="A182" s="2">
        <v>3012</v>
      </c>
      <c r="B182" t="s">
        <v>46</v>
      </c>
      <c r="C182">
        <v>2021</v>
      </c>
      <c r="D182" s="96">
        <v>21427.705078125</v>
      </c>
      <c r="E182" s="96">
        <v>344.65899999999999</v>
      </c>
      <c r="F182" s="96">
        <v>68742</v>
      </c>
      <c r="G182" s="96">
        <v>1516</v>
      </c>
      <c r="H182" s="96">
        <v>684</v>
      </c>
      <c r="I182" s="96">
        <v>0.45118733509234832</v>
      </c>
      <c r="J182" s="96">
        <v>1.458402218</v>
      </c>
      <c r="K182" s="96">
        <v>3</v>
      </c>
      <c r="L182" s="96">
        <v>350.364013671875</v>
      </c>
    </row>
    <row r="183" spans="1:12" x14ac:dyDescent="0.25">
      <c r="A183" s="8">
        <v>3013</v>
      </c>
      <c r="B183" t="s">
        <v>78</v>
      </c>
      <c r="C183">
        <v>2005</v>
      </c>
      <c r="D183" s="96">
        <v>9941.8752300000015</v>
      </c>
      <c r="E183" s="96">
        <v>335.42700000000002</v>
      </c>
      <c r="F183" s="96">
        <v>54677</v>
      </c>
      <c r="G183" s="96">
        <v>1347</v>
      </c>
      <c r="H183" s="96">
        <v>812</v>
      </c>
      <c r="I183" s="96">
        <v>0.60282111167907715</v>
      </c>
      <c r="J183" s="96">
        <v>1</v>
      </c>
      <c r="K183" s="96">
        <v>3</v>
      </c>
      <c r="L183" s="96">
        <v>335.42700000000002</v>
      </c>
    </row>
    <row r="184" spans="1:12" x14ac:dyDescent="0.25">
      <c r="A184" s="8">
        <v>3013</v>
      </c>
      <c r="B184" t="s">
        <v>78</v>
      </c>
      <c r="C184">
        <v>2006</v>
      </c>
      <c r="D184" s="96">
        <v>11235.886920000001</v>
      </c>
      <c r="E184" s="96">
        <v>363.98700000000002</v>
      </c>
      <c r="F184" s="96">
        <v>58220</v>
      </c>
      <c r="G184" s="96">
        <v>1372</v>
      </c>
      <c r="H184" s="96">
        <v>832</v>
      </c>
      <c r="I184" s="96">
        <v>0.60641402006149292</v>
      </c>
      <c r="J184" s="96">
        <v>1.0202019225402501</v>
      </c>
      <c r="K184" s="96">
        <v>3</v>
      </c>
      <c r="L184" s="96">
        <v>363.98700000000002</v>
      </c>
    </row>
    <row r="185" spans="1:12" x14ac:dyDescent="0.25">
      <c r="A185" s="8">
        <v>3013</v>
      </c>
      <c r="B185" t="s">
        <v>78</v>
      </c>
      <c r="C185">
        <v>2007</v>
      </c>
      <c r="D185" s="96">
        <v>10460.61527</v>
      </c>
      <c r="E185" s="96">
        <v>351.18799999999999</v>
      </c>
      <c r="F185" s="96">
        <v>59883</v>
      </c>
      <c r="G185" s="96">
        <v>1397</v>
      </c>
      <c r="H185" s="96">
        <v>852</v>
      </c>
      <c r="I185" s="96">
        <v>0.6098783016204834</v>
      </c>
      <c r="J185" s="96">
        <v>1.05783897285015</v>
      </c>
      <c r="K185" s="96">
        <v>3</v>
      </c>
      <c r="L185" s="96">
        <v>363.98700000000002</v>
      </c>
    </row>
    <row r="186" spans="1:12" x14ac:dyDescent="0.25">
      <c r="A186" s="8">
        <v>3013</v>
      </c>
      <c r="B186" t="s">
        <v>78</v>
      </c>
      <c r="C186">
        <v>2008</v>
      </c>
      <c r="D186" s="96">
        <v>10120.875379999999</v>
      </c>
      <c r="E186" s="96">
        <v>347.83199999999999</v>
      </c>
      <c r="F186" s="96">
        <v>62038</v>
      </c>
      <c r="G186" s="96">
        <v>1414</v>
      </c>
      <c r="H186" s="96">
        <v>867</v>
      </c>
      <c r="I186" s="96">
        <v>0.61315417289733887</v>
      </c>
      <c r="J186" s="96">
        <v>1.0801527868051599</v>
      </c>
      <c r="K186" s="96">
        <v>3</v>
      </c>
      <c r="L186" s="96">
        <v>363.98700000000002</v>
      </c>
    </row>
    <row r="187" spans="1:12" x14ac:dyDescent="0.25">
      <c r="A187" s="8">
        <v>3013</v>
      </c>
      <c r="B187" t="s">
        <v>78</v>
      </c>
      <c r="C187">
        <v>2009</v>
      </c>
      <c r="D187" s="96">
        <v>11164.692510000001</v>
      </c>
      <c r="E187" s="96">
        <v>339.62900000000002</v>
      </c>
      <c r="F187" s="96">
        <v>62858</v>
      </c>
      <c r="G187" s="96">
        <v>1428</v>
      </c>
      <c r="H187" s="96">
        <v>877</v>
      </c>
      <c r="I187" s="96">
        <v>0.61414563655853271</v>
      </c>
      <c r="J187" s="96">
        <v>1.0943058118665809</v>
      </c>
      <c r="K187" s="96">
        <v>3</v>
      </c>
      <c r="L187" s="96">
        <v>363.98700000000002</v>
      </c>
    </row>
    <row r="188" spans="1:12" x14ac:dyDescent="0.25">
      <c r="A188" s="8">
        <v>3013</v>
      </c>
      <c r="B188" t="s">
        <v>78</v>
      </c>
      <c r="C188">
        <v>2010</v>
      </c>
      <c r="D188" s="96">
        <v>11250.59064</v>
      </c>
      <c r="E188" s="96">
        <v>354.83</v>
      </c>
      <c r="F188" s="96">
        <v>62674</v>
      </c>
      <c r="G188" s="96">
        <v>1439</v>
      </c>
      <c r="H188" s="96">
        <v>886</v>
      </c>
      <c r="I188" s="96">
        <v>0.61570537090301514</v>
      </c>
      <c r="J188" s="96">
        <v>1.127717210088893</v>
      </c>
      <c r="K188" s="96">
        <v>3</v>
      </c>
      <c r="L188" s="96">
        <v>363.98700000000002</v>
      </c>
    </row>
    <row r="189" spans="1:12" x14ac:dyDescent="0.25">
      <c r="A189" s="8">
        <v>3013</v>
      </c>
      <c r="B189" t="s">
        <v>78</v>
      </c>
      <c r="C189">
        <v>2011</v>
      </c>
      <c r="D189" s="96">
        <v>13284.777800000011</v>
      </c>
      <c r="E189" s="96">
        <v>380.1</v>
      </c>
      <c r="F189" s="96">
        <v>63614</v>
      </c>
      <c r="G189" s="96">
        <v>1455</v>
      </c>
      <c r="H189" s="96">
        <v>894</v>
      </c>
      <c r="I189" s="96">
        <v>0.61443299055099487</v>
      </c>
      <c r="J189" s="96">
        <v>1.146665858992225</v>
      </c>
      <c r="K189" s="96">
        <v>3</v>
      </c>
      <c r="L189" s="96">
        <v>380.1</v>
      </c>
    </row>
    <row r="190" spans="1:12" x14ac:dyDescent="0.25">
      <c r="A190" s="8">
        <v>3013</v>
      </c>
      <c r="B190" t="s">
        <v>78</v>
      </c>
      <c r="C190">
        <v>2012</v>
      </c>
      <c r="D190" s="96">
        <v>14309.069740000001</v>
      </c>
      <c r="E190" s="96">
        <v>362.48200000000003</v>
      </c>
      <c r="F190" s="96">
        <v>64106</v>
      </c>
      <c r="G190" s="96">
        <v>1529</v>
      </c>
      <c r="H190" s="96">
        <v>1070</v>
      </c>
      <c r="I190" s="96">
        <v>0.69980376958847046</v>
      </c>
      <c r="J190" s="96">
        <v>1.1651097143670821</v>
      </c>
      <c r="K190" s="96">
        <v>3</v>
      </c>
      <c r="L190" s="96">
        <v>380.1</v>
      </c>
    </row>
    <row r="191" spans="1:12" x14ac:dyDescent="0.25">
      <c r="A191" s="8">
        <v>3013</v>
      </c>
      <c r="B191" t="s">
        <v>78</v>
      </c>
      <c r="C191">
        <v>2013</v>
      </c>
      <c r="D191" s="96">
        <v>17513.950870000001</v>
      </c>
      <c r="E191" s="96">
        <v>365.53699999999998</v>
      </c>
      <c r="F191" s="96">
        <v>64793</v>
      </c>
      <c r="G191" s="96">
        <v>1793</v>
      </c>
      <c r="H191" s="96">
        <v>1313</v>
      </c>
      <c r="I191" s="96">
        <v>0.73229223489761353</v>
      </c>
      <c r="J191" s="96">
        <v>1.183430563619132</v>
      </c>
      <c r="K191" s="96">
        <v>3</v>
      </c>
      <c r="L191" s="96">
        <v>380.1</v>
      </c>
    </row>
    <row r="192" spans="1:12" x14ac:dyDescent="0.25">
      <c r="A192" s="8">
        <v>3013</v>
      </c>
      <c r="B192" t="s">
        <v>78</v>
      </c>
      <c r="C192">
        <v>2014</v>
      </c>
      <c r="D192" s="96">
        <v>17498.629440000001</v>
      </c>
      <c r="E192" s="96">
        <v>330.02199999999999</v>
      </c>
      <c r="F192" s="96">
        <v>66530</v>
      </c>
      <c r="G192" s="96">
        <v>1834</v>
      </c>
      <c r="H192" s="96">
        <v>1348</v>
      </c>
      <c r="I192" s="96">
        <v>0.73500543832778931</v>
      </c>
      <c r="J192" s="96">
        <v>1.2032755955469121</v>
      </c>
      <c r="K192" s="96">
        <v>3</v>
      </c>
      <c r="L192" s="96">
        <v>380.1</v>
      </c>
    </row>
    <row r="193" spans="1:12" x14ac:dyDescent="0.25">
      <c r="A193" s="8">
        <v>3013</v>
      </c>
      <c r="B193" t="s">
        <v>78</v>
      </c>
      <c r="C193">
        <v>2015</v>
      </c>
      <c r="D193" s="96">
        <v>18149.20218</v>
      </c>
      <c r="E193" s="96">
        <v>340.88</v>
      </c>
      <c r="F193" s="96">
        <v>67387</v>
      </c>
      <c r="G193" s="96">
        <v>1846</v>
      </c>
      <c r="H193" s="96">
        <v>1359</v>
      </c>
      <c r="I193" s="96">
        <v>0.73618632555007935</v>
      </c>
      <c r="J193" s="96">
        <v>1.2277103060682979</v>
      </c>
      <c r="K193" s="96">
        <v>3</v>
      </c>
      <c r="L193" s="96">
        <v>380.1</v>
      </c>
    </row>
    <row r="194" spans="1:12" x14ac:dyDescent="0.25">
      <c r="A194" s="8">
        <v>3013</v>
      </c>
      <c r="B194" t="s">
        <v>78</v>
      </c>
      <c r="C194">
        <v>2016</v>
      </c>
      <c r="D194" s="96">
        <v>17980.233980000001</v>
      </c>
      <c r="E194" s="96">
        <v>373.87400000000002</v>
      </c>
      <c r="F194" s="96">
        <v>68810</v>
      </c>
      <c r="G194" s="96">
        <v>1883</v>
      </c>
      <c r="H194" s="96">
        <v>1389</v>
      </c>
      <c r="I194" s="96">
        <v>0.73765265941619873</v>
      </c>
      <c r="J194" s="96">
        <v>1.2405563987579731</v>
      </c>
      <c r="K194" s="96">
        <v>3</v>
      </c>
      <c r="L194" s="96">
        <v>380.1</v>
      </c>
    </row>
    <row r="195" spans="1:12" x14ac:dyDescent="0.25">
      <c r="A195" s="8">
        <v>3013</v>
      </c>
      <c r="B195" t="s">
        <v>78</v>
      </c>
      <c r="C195">
        <v>2017</v>
      </c>
      <c r="D195" s="96">
        <v>18383.55341</v>
      </c>
      <c r="E195" s="96">
        <v>312.50900000000001</v>
      </c>
      <c r="F195" s="96">
        <v>70491</v>
      </c>
      <c r="G195" s="96">
        <v>1912</v>
      </c>
      <c r="H195" s="96">
        <v>1421</v>
      </c>
      <c r="I195" s="96">
        <v>0.74320083856582642</v>
      </c>
      <c r="J195" s="96">
        <v>1.2634585172770481</v>
      </c>
      <c r="K195" s="96">
        <v>3</v>
      </c>
      <c r="L195" s="96">
        <v>380.1</v>
      </c>
    </row>
    <row r="196" spans="1:12" x14ac:dyDescent="0.25">
      <c r="A196" s="8">
        <v>3013</v>
      </c>
      <c r="B196" t="s">
        <v>78</v>
      </c>
      <c r="C196">
        <v>2018</v>
      </c>
      <c r="D196" s="96">
        <v>18787.857929999998</v>
      </c>
      <c r="E196" s="96">
        <v>364.78100000000001</v>
      </c>
      <c r="F196" s="96">
        <v>72108</v>
      </c>
      <c r="G196" s="96">
        <v>1914</v>
      </c>
      <c r="H196" s="96">
        <v>1425</v>
      </c>
      <c r="I196" s="96">
        <v>0.7445141077041626</v>
      </c>
      <c r="J196" s="96">
        <v>1.296190246884573</v>
      </c>
      <c r="K196" s="96">
        <v>3</v>
      </c>
      <c r="L196" s="96">
        <v>380.1</v>
      </c>
    </row>
    <row r="197" spans="1:12" x14ac:dyDescent="0.25">
      <c r="A197" s="8">
        <v>3013</v>
      </c>
      <c r="B197" t="s">
        <v>78</v>
      </c>
      <c r="C197">
        <v>2019</v>
      </c>
      <c r="D197" s="96">
        <v>18752.96571</v>
      </c>
      <c r="E197" s="96">
        <v>337.95299999999997</v>
      </c>
      <c r="F197" s="96">
        <v>73133</v>
      </c>
      <c r="G197" s="96">
        <v>1914</v>
      </c>
      <c r="H197" s="96">
        <v>1425</v>
      </c>
      <c r="I197" s="96">
        <v>0.7445141077041626</v>
      </c>
      <c r="J197" s="96">
        <v>1.325735868420733</v>
      </c>
      <c r="K197" s="96">
        <v>3</v>
      </c>
      <c r="L197" s="96">
        <v>380.1</v>
      </c>
    </row>
    <row r="198" spans="1:12" x14ac:dyDescent="0.25">
      <c r="A198" s="8">
        <v>3013</v>
      </c>
      <c r="B198" t="s">
        <v>78</v>
      </c>
      <c r="C198">
        <v>2020</v>
      </c>
      <c r="D198" s="96">
        <v>19146.598730000009</v>
      </c>
      <c r="E198" s="96">
        <v>368.09100000000001</v>
      </c>
      <c r="F198" s="96">
        <v>74001</v>
      </c>
      <c r="G198" s="96">
        <v>2000</v>
      </c>
      <c r="H198" s="96">
        <v>1506</v>
      </c>
      <c r="I198" s="96">
        <v>0.75300002098083496</v>
      </c>
      <c r="J198" s="96">
        <v>1.4069338926020389</v>
      </c>
      <c r="K198" s="96">
        <v>3</v>
      </c>
      <c r="L198" s="96">
        <v>380.1</v>
      </c>
    </row>
    <row r="199" spans="1:12" x14ac:dyDescent="0.25">
      <c r="A199" s="8">
        <v>3013</v>
      </c>
      <c r="B199" t="s">
        <v>78</v>
      </c>
      <c r="C199">
        <v>2021</v>
      </c>
      <c r="D199" s="96">
        <v>19556.25390625</v>
      </c>
      <c r="E199" s="96">
        <v>347.19</v>
      </c>
      <c r="F199" s="96">
        <v>75109</v>
      </c>
      <c r="G199" s="96">
        <v>2011</v>
      </c>
      <c r="H199" s="96">
        <v>1517</v>
      </c>
      <c r="I199" s="96">
        <v>0.75435106911984084</v>
      </c>
      <c r="J199" s="96">
        <v>1.458402218</v>
      </c>
      <c r="K199" s="96">
        <v>3</v>
      </c>
      <c r="L199" s="96">
        <v>368.09100341796881</v>
      </c>
    </row>
    <row r="200" spans="1:12" x14ac:dyDescent="0.25">
      <c r="A200" s="2">
        <v>3014</v>
      </c>
      <c r="B200" t="s">
        <v>92</v>
      </c>
      <c r="C200">
        <v>2005</v>
      </c>
      <c r="D200" s="96">
        <v>8241.6648399999976</v>
      </c>
      <c r="E200" s="96">
        <v>258.20400000000001</v>
      </c>
      <c r="F200" s="96">
        <v>48041</v>
      </c>
      <c r="G200" s="96">
        <v>1334</v>
      </c>
      <c r="H200" s="96">
        <v>398</v>
      </c>
      <c r="I200" s="96">
        <v>0.29835081100463873</v>
      </c>
      <c r="J200" s="96">
        <v>1</v>
      </c>
      <c r="K200" s="96">
        <v>3</v>
      </c>
      <c r="L200" s="96">
        <v>258.20400000000001</v>
      </c>
    </row>
    <row r="201" spans="1:12" x14ac:dyDescent="0.25">
      <c r="A201" s="2">
        <v>3014</v>
      </c>
      <c r="B201" t="s">
        <v>92</v>
      </c>
      <c r="C201">
        <v>2006</v>
      </c>
      <c r="D201" s="96">
        <v>8856.1234499999991</v>
      </c>
      <c r="E201" s="96">
        <v>267.63099999999997</v>
      </c>
      <c r="F201" s="96">
        <v>48777</v>
      </c>
      <c r="G201" s="96">
        <v>1342</v>
      </c>
      <c r="H201" s="96">
        <v>402</v>
      </c>
      <c r="I201" s="96">
        <v>0.29955291748046881</v>
      </c>
      <c r="J201" s="96">
        <v>1.0202019225402501</v>
      </c>
      <c r="K201" s="96">
        <v>3</v>
      </c>
      <c r="L201" s="96">
        <v>267.63099999999997</v>
      </c>
    </row>
    <row r="202" spans="1:12" x14ac:dyDescent="0.25">
      <c r="A202" s="2">
        <v>3014</v>
      </c>
      <c r="B202" t="s">
        <v>92</v>
      </c>
      <c r="C202">
        <v>2007</v>
      </c>
      <c r="D202" s="96">
        <v>8693.6083500000022</v>
      </c>
      <c r="E202" s="96">
        <v>264.91500000000002</v>
      </c>
      <c r="F202" s="96">
        <v>49558</v>
      </c>
      <c r="G202" s="96">
        <v>1522</v>
      </c>
      <c r="H202" s="96">
        <v>480</v>
      </c>
      <c r="I202" s="96">
        <v>0.31537449359893799</v>
      </c>
      <c r="J202" s="96">
        <v>1.05783897285015</v>
      </c>
      <c r="K202" s="96">
        <v>3</v>
      </c>
      <c r="L202" s="96">
        <v>267.63099999999997</v>
      </c>
    </row>
    <row r="203" spans="1:12" x14ac:dyDescent="0.25">
      <c r="A203" s="2">
        <v>3014</v>
      </c>
      <c r="B203" t="s">
        <v>92</v>
      </c>
      <c r="C203">
        <v>2008</v>
      </c>
      <c r="D203" s="96">
        <v>8941.6990500000011</v>
      </c>
      <c r="E203" s="96">
        <v>255.54</v>
      </c>
      <c r="F203" s="96">
        <v>50478</v>
      </c>
      <c r="G203" s="96">
        <v>1542</v>
      </c>
      <c r="H203" s="96">
        <v>483</v>
      </c>
      <c r="I203" s="96">
        <v>0.31322956085205078</v>
      </c>
      <c r="J203" s="96">
        <v>1.0801527868051599</v>
      </c>
      <c r="K203" s="96">
        <v>3</v>
      </c>
      <c r="L203" s="96">
        <v>267.63099999999997</v>
      </c>
    </row>
    <row r="204" spans="1:12" x14ac:dyDescent="0.25">
      <c r="A204" s="2">
        <v>3014</v>
      </c>
      <c r="B204" t="s">
        <v>92</v>
      </c>
      <c r="C204">
        <v>2009</v>
      </c>
      <c r="D204" s="96">
        <v>9114.4660000000003</v>
      </c>
      <c r="E204" s="96">
        <v>259.23200000000003</v>
      </c>
      <c r="F204" s="96">
        <v>51089</v>
      </c>
      <c r="G204" s="96">
        <v>1541</v>
      </c>
      <c r="H204" s="96">
        <v>482</v>
      </c>
      <c r="I204" s="96">
        <v>0.31278389692306519</v>
      </c>
      <c r="J204" s="96">
        <v>1.0943058118665809</v>
      </c>
      <c r="K204" s="96">
        <v>3</v>
      </c>
      <c r="L204" s="96">
        <v>267.63099999999997</v>
      </c>
    </row>
    <row r="205" spans="1:12" x14ac:dyDescent="0.25">
      <c r="A205" s="2">
        <v>3014</v>
      </c>
      <c r="B205" t="s">
        <v>92</v>
      </c>
      <c r="C205">
        <v>2010</v>
      </c>
      <c r="D205" s="96">
        <v>10167.16928</v>
      </c>
      <c r="E205" s="96">
        <v>283.517</v>
      </c>
      <c r="F205" s="96">
        <v>51914</v>
      </c>
      <c r="G205" s="96">
        <v>1547</v>
      </c>
      <c r="H205" s="96">
        <v>488</v>
      </c>
      <c r="I205" s="96">
        <v>0.31544926762580872</v>
      </c>
      <c r="J205" s="96">
        <v>1.127717210088893</v>
      </c>
      <c r="K205" s="96">
        <v>3</v>
      </c>
      <c r="L205" s="96">
        <v>283.517</v>
      </c>
    </row>
    <row r="206" spans="1:12" x14ac:dyDescent="0.25">
      <c r="A206" s="2">
        <v>3014</v>
      </c>
      <c r="B206" t="s">
        <v>92</v>
      </c>
      <c r="C206">
        <v>2011</v>
      </c>
      <c r="D206" s="96">
        <v>10109.471</v>
      </c>
      <c r="E206" s="96">
        <v>294.34899999999999</v>
      </c>
      <c r="F206" s="96">
        <v>52611</v>
      </c>
      <c r="G206" s="96">
        <v>1542</v>
      </c>
      <c r="H206" s="96">
        <v>491</v>
      </c>
      <c r="I206" s="96">
        <v>0.31841763854026789</v>
      </c>
      <c r="J206" s="96">
        <v>1.146665858992225</v>
      </c>
      <c r="K206" s="96">
        <v>3</v>
      </c>
      <c r="L206" s="96">
        <v>294.34899999999999</v>
      </c>
    </row>
    <row r="207" spans="1:12" x14ac:dyDescent="0.25">
      <c r="A207" s="2">
        <v>3014</v>
      </c>
      <c r="B207" t="s">
        <v>92</v>
      </c>
      <c r="C207">
        <v>2012</v>
      </c>
      <c r="D207" s="96">
        <v>11742.79</v>
      </c>
      <c r="E207" s="96">
        <v>286.31</v>
      </c>
      <c r="F207" s="96">
        <v>53387</v>
      </c>
      <c r="G207" s="96">
        <v>1557</v>
      </c>
      <c r="H207" s="96">
        <v>494</v>
      </c>
      <c r="I207" s="96">
        <v>0.31727680563926702</v>
      </c>
      <c r="J207" s="96">
        <v>1.1651097143670821</v>
      </c>
      <c r="K207" s="96">
        <v>3</v>
      </c>
      <c r="L207" s="96">
        <v>294.34899999999999</v>
      </c>
    </row>
    <row r="208" spans="1:12" x14ac:dyDescent="0.25">
      <c r="A208" s="2">
        <v>3014</v>
      </c>
      <c r="B208" t="s">
        <v>92</v>
      </c>
      <c r="C208">
        <v>2013</v>
      </c>
      <c r="D208" s="96">
        <v>13229.481</v>
      </c>
      <c r="E208" s="96">
        <v>295.13</v>
      </c>
      <c r="F208" s="96">
        <v>54165</v>
      </c>
      <c r="G208" s="96">
        <v>1574</v>
      </c>
      <c r="H208" s="96">
        <v>503</v>
      </c>
      <c r="I208" s="96">
        <v>0.3195679783821106</v>
      </c>
      <c r="J208" s="96">
        <v>1.183430563619132</v>
      </c>
      <c r="K208" s="96">
        <v>3</v>
      </c>
      <c r="L208" s="96">
        <v>295.13</v>
      </c>
    </row>
    <row r="209" spans="1:12" x14ac:dyDescent="0.25">
      <c r="A209" s="2">
        <v>3014</v>
      </c>
      <c r="B209" t="s">
        <v>92</v>
      </c>
      <c r="C209">
        <v>2014</v>
      </c>
      <c r="D209" s="96">
        <v>14171.254000000001</v>
      </c>
      <c r="E209" s="96">
        <v>269.24</v>
      </c>
      <c r="F209" s="96">
        <v>54674</v>
      </c>
      <c r="G209" s="96">
        <v>1581</v>
      </c>
      <c r="H209" s="96">
        <v>513</v>
      </c>
      <c r="I209" s="96">
        <v>0.32447817921638489</v>
      </c>
      <c r="J209" s="96">
        <v>1.2032755955469121</v>
      </c>
      <c r="K209" s="96">
        <v>3</v>
      </c>
      <c r="L209" s="96">
        <v>295.13</v>
      </c>
    </row>
    <row r="210" spans="1:12" x14ac:dyDescent="0.25">
      <c r="A210" s="2">
        <v>3014</v>
      </c>
      <c r="B210" t="s">
        <v>92</v>
      </c>
      <c r="C210">
        <v>2015</v>
      </c>
      <c r="D210" s="96">
        <v>13261.97</v>
      </c>
      <c r="E210" s="96">
        <v>269.42700000000002</v>
      </c>
      <c r="F210" s="96">
        <v>55416</v>
      </c>
      <c r="G210" s="96">
        <v>1618</v>
      </c>
      <c r="H210" s="96">
        <v>532</v>
      </c>
      <c r="I210" s="96">
        <v>0.32880097627639771</v>
      </c>
      <c r="J210" s="96">
        <v>1.2277103060682979</v>
      </c>
      <c r="K210" s="96">
        <v>3</v>
      </c>
      <c r="L210" s="96">
        <v>295.13</v>
      </c>
    </row>
    <row r="211" spans="1:12" x14ac:dyDescent="0.25">
      <c r="A211" s="2">
        <v>3014</v>
      </c>
      <c r="B211" t="s">
        <v>92</v>
      </c>
      <c r="C211">
        <v>2016</v>
      </c>
      <c r="D211" s="96">
        <v>13293.071</v>
      </c>
      <c r="E211" s="96">
        <v>291.41399999999999</v>
      </c>
      <c r="F211" s="96">
        <v>56230</v>
      </c>
      <c r="G211" s="96">
        <v>1619</v>
      </c>
      <c r="H211" s="96">
        <v>551</v>
      </c>
      <c r="I211" s="96">
        <v>0.34033355116844177</v>
      </c>
      <c r="J211" s="96">
        <v>1.2405563987579731</v>
      </c>
      <c r="K211" s="96">
        <v>3</v>
      </c>
      <c r="L211" s="96">
        <v>295.13</v>
      </c>
    </row>
    <row r="212" spans="1:12" x14ac:dyDescent="0.25">
      <c r="A212" s="2">
        <v>3014</v>
      </c>
      <c r="B212" t="s">
        <v>92</v>
      </c>
      <c r="C212">
        <v>2017</v>
      </c>
      <c r="D212" s="96">
        <v>14056.218999999999</v>
      </c>
      <c r="E212" s="96">
        <v>270.34100000000001</v>
      </c>
      <c r="F212" s="96">
        <v>57041</v>
      </c>
      <c r="G212" s="96">
        <v>1646</v>
      </c>
      <c r="H212" s="96">
        <v>566</v>
      </c>
      <c r="I212" s="96">
        <v>0.34386390447616583</v>
      </c>
      <c r="J212" s="96">
        <v>1.2634585172770481</v>
      </c>
      <c r="K212" s="96">
        <v>3</v>
      </c>
      <c r="L212" s="96">
        <v>295.13</v>
      </c>
    </row>
    <row r="213" spans="1:12" x14ac:dyDescent="0.25">
      <c r="A213" s="2">
        <v>3014</v>
      </c>
      <c r="B213" t="s">
        <v>92</v>
      </c>
      <c r="C213">
        <v>2018</v>
      </c>
      <c r="D213" s="96">
        <v>15028.587</v>
      </c>
      <c r="E213" s="96">
        <v>290.74700000000001</v>
      </c>
      <c r="F213" s="96">
        <v>57471</v>
      </c>
      <c r="G213" s="96">
        <v>1652</v>
      </c>
      <c r="H213" s="96">
        <v>576</v>
      </c>
      <c r="I213" s="96">
        <v>0.34866827726364141</v>
      </c>
      <c r="J213" s="96">
        <v>1.296190246884573</v>
      </c>
      <c r="K213" s="96">
        <v>3</v>
      </c>
      <c r="L213" s="96">
        <v>295.13</v>
      </c>
    </row>
    <row r="214" spans="1:12" x14ac:dyDescent="0.25">
      <c r="A214" s="2">
        <v>3014</v>
      </c>
      <c r="B214" t="s">
        <v>92</v>
      </c>
      <c r="C214">
        <v>2019</v>
      </c>
      <c r="D214" s="96">
        <v>14959.735000000001</v>
      </c>
      <c r="E214" s="96">
        <v>271.173</v>
      </c>
      <c r="F214" s="96">
        <v>57855</v>
      </c>
      <c r="G214" s="96">
        <v>1648</v>
      </c>
      <c r="H214" s="96">
        <v>576</v>
      </c>
      <c r="I214" s="96">
        <v>0.34951457381248469</v>
      </c>
      <c r="J214" s="96">
        <v>1.325735868420733</v>
      </c>
      <c r="K214" s="96">
        <v>3</v>
      </c>
      <c r="L214" s="96">
        <v>295.13</v>
      </c>
    </row>
    <row r="215" spans="1:12" x14ac:dyDescent="0.25">
      <c r="A215" s="2">
        <v>3014</v>
      </c>
      <c r="B215" t="s">
        <v>92</v>
      </c>
      <c r="C215">
        <v>2020</v>
      </c>
      <c r="D215" s="96">
        <v>14452.647999999999</v>
      </c>
      <c r="E215" s="96">
        <v>287.19600000000003</v>
      </c>
      <c r="F215" s="96">
        <v>58438</v>
      </c>
      <c r="G215" s="96">
        <v>1654</v>
      </c>
      <c r="H215" s="96">
        <v>580</v>
      </c>
      <c r="I215" s="96">
        <v>0.35066506266593928</v>
      </c>
      <c r="J215" s="96">
        <v>1.4069338926020389</v>
      </c>
      <c r="K215" s="96">
        <v>3</v>
      </c>
      <c r="L215" s="96">
        <v>295.13</v>
      </c>
    </row>
    <row r="216" spans="1:12" x14ac:dyDescent="0.25">
      <c r="A216" s="2">
        <v>3014</v>
      </c>
      <c r="B216" t="s">
        <v>92</v>
      </c>
      <c r="C216">
        <v>2021</v>
      </c>
      <c r="D216" s="96">
        <v>15880.8037109375</v>
      </c>
      <c r="E216" s="96">
        <v>275.62099999999998</v>
      </c>
      <c r="F216" s="96">
        <v>58746</v>
      </c>
      <c r="G216" s="96">
        <v>1657</v>
      </c>
      <c r="H216" s="96">
        <v>586</v>
      </c>
      <c r="I216" s="96">
        <v>0.35365117682558839</v>
      </c>
      <c r="J216" s="96">
        <v>1.458402218</v>
      </c>
      <c r="K216" s="96">
        <v>3</v>
      </c>
      <c r="L216" s="96">
        <v>287.19601440429688</v>
      </c>
    </row>
    <row r="217" spans="1:12" x14ac:dyDescent="0.25">
      <c r="A217" s="2">
        <v>3015</v>
      </c>
      <c r="B217" t="s">
        <v>81</v>
      </c>
      <c r="C217">
        <v>2005</v>
      </c>
      <c r="D217" s="96">
        <v>8061.8142200000029</v>
      </c>
      <c r="E217" s="96">
        <v>217.81399999999999</v>
      </c>
      <c r="F217" s="96">
        <v>49498</v>
      </c>
      <c r="G217" s="96">
        <v>924</v>
      </c>
      <c r="H217" s="96">
        <v>422</v>
      </c>
      <c r="I217" s="96">
        <v>0.45670995116233831</v>
      </c>
      <c r="J217" s="96">
        <v>1</v>
      </c>
      <c r="K217" s="96">
        <v>3</v>
      </c>
      <c r="L217" s="96">
        <v>217.81399999999999</v>
      </c>
    </row>
    <row r="218" spans="1:12" x14ac:dyDescent="0.25">
      <c r="A218" s="2">
        <v>3015</v>
      </c>
      <c r="B218" t="s">
        <v>81</v>
      </c>
      <c r="C218">
        <v>2006</v>
      </c>
      <c r="D218" s="96">
        <v>8005.2016299999996</v>
      </c>
      <c r="E218" s="96">
        <v>222.83199999999999</v>
      </c>
      <c r="F218" s="96">
        <v>50528</v>
      </c>
      <c r="G218" s="96">
        <v>934</v>
      </c>
      <c r="H218" s="96">
        <v>431</v>
      </c>
      <c r="I218" s="96">
        <v>0.46145609021186829</v>
      </c>
      <c r="J218" s="96">
        <v>1.0202019225402501</v>
      </c>
      <c r="K218" s="96">
        <v>3</v>
      </c>
      <c r="L218" s="96">
        <v>222.83199999999999</v>
      </c>
    </row>
    <row r="219" spans="1:12" x14ac:dyDescent="0.25">
      <c r="A219" s="2">
        <v>3015</v>
      </c>
      <c r="B219" t="s">
        <v>81</v>
      </c>
      <c r="C219">
        <v>2007</v>
      </c>
      <c r="D219" s="96">
        <v>8887.6481700000022</v>
      </c>
      <c r="E219" s="96">
        <v>221.904</v>
      </c>
      <c r="F219" s="96">
        <v>50980</v>
      </c>
      <c r="G219" s="96">
        <v>953</v>
      </c>
      <c r="H219" s="96">
        <v>440</v>
      </c>
      <c r="I219" s="96">
        <v>0.46169990301132202</v>
      </c>
      <c r="J219" s="96">
        <v>1.05783897285015</v>
      </c>
      <c r="K219" s="96">
        <v>3</v>
      </c>
      <c r="L219" s="96">
        <v>222.83199999999999</v>
      </c>
    </row>
    <row r="220" spans="1:12" x14ac:dyDescent="0.25">
      <c r="A220" s="2">
        <v>3015</v>
      </c>
      <c r="B220" t="s">
        <v>81</v>
      </c>
      <c r="C220">
        <v>2008</v>
      </c>
      <c r="D220" s="96">
        <v>8808.8829399999995</v>
      </c>
      <c r="E220" s="96">
        <v>208.345</v>
      </c>
      <c r="F220" s="96">
        <v>51813</v>
      </c>
      <c r="G220" s="96">
        <v>948</v>
      </c>
      <c r="H220" s="96">
        <v>438</v>
      </c>
      <c r="I220" s="96">
        <v>0.46202531456947332</v>
      </c>
      <c r="J220" s="96">
        <v>1.0801527868051599</v>
      </c>
      <c r="K220" s="96">
        <v>3</v>
      </c>
      <c r="L220" s="96">
        <v>222.83199999999999</v>
      </c>
    </row>
    <row r="221" spans="1:12" x14ac:dyDescent="0.25">
      <c r="A221" s="2">
        <v>3015</v>
      </c>
      <c r="B221" t="s">
        <v>81</v>
      </c>
      <c r="C221">
        <v>2009</v>
      </c>
      <c r="D221" s="96">
        <v>9089.4600900000005</v>
      </c>
      <c r="E221" s="96">
        <v>210.06800000000001</v>
      </c>
      <c r="F221" s="96">
        <v>52488</v>
      </c>
      <c r="G221" s="96">
        <v>950</v>
      </c>
      <c r="H221" s="96">
        <v>439</v>
      </c>
      <c r="I221" s="96">
        <v>0.46210527420043951</v>
      </c>
      <c r="J221" s="96">
        <v>1.0943058118665809</v>
      </c>
      <c r="K221" s="96">
        <v>3</v>
      </c>
      <c r="L221" s="96">
        <v>222.83199999999999</v>
      </c>
    </row>
    <row r="222" spans="1:12" x14ac:dyDescent="0.25">
      <c r="A222" s="2">
        <v>3015</v>
      </c>
      <c r="B222" t="s">
        <v>81</v>
      </c>
      <c r="C222">
        <v>2010</v>
      </c>
      <c r="D222" s="96">
        <v>9035.0910000000003</v>
      </c>
      <c r="E222" s="96">
        <v>220.11500000000001</v>
      </c>
      <c r="F222" s="96">
        <v>52710</v>
      </c>
      <c r="G222" s="96">
        <v>955</v>
      </c>
      <c r="H222" s="96">
        <v>393</v>
      </c>
      <c r="I222" s="96">
        <v>0.41151833534240723</v>
      </c>
      <c r="J222" s="96">
        <v>1.127717210088893</v>
      </c>
      <c r="K222" s="96">
        <v>3</v>
      </c>
      <c r="L222" s="96">
        <v>222.83199999999999</v>
      </c>
    </row>
    <row r="223" spans="1:12" x14ac:dyDescent="0.25">
      <c r="A223" s="2">
        <v>3015</v>
      </c>
      <c r="B223" t="s">
        <v>81</v>
      </c>
      <c r="C223">
        <v>2011</v>
      </c>
      <c r="D223" s="96">
        <v>10322.790429999999</v>
      </c>
      <c r="E223" s="96">
        <v>234.84899999999999</v>
      </c>
      <c r="F223" s="96">
        <v>53083</v>
      </c>
      <c r="G223" s="96">
        <v>987</v>
      </c>
      <c r="H223" s="96">
        <v>417</v>
      </c>
      <c r="I223" s="96">
        <v>0.42249241471290588</v>
      </c>
      <c r="J223" s="96">
        <v>1.146665858992225</v>
      </c>
      <c r="K223" s="96">
        <v>3</v>
      </c>
      <c r="L223" s="96">
        <v>234.84899999999999</v>
      </c>
    </row>
    <row r="224" spans="1:12" x14ac:dyDescent="0.25">
      <c r="A224" s="2">
        <v>3015</v>
      </c>
      <c r="B224" t="s">
        <v>81</v>
      </c>
      <c r="C224">
        <v>2012</v>
      </c>
      <c r="D224" s="96">
        <v>11240.450999999999</v>
      </c>
      <c r="E224" s="96">
        <v>231.09299999999999</v>
      </c>
      <c r="F224" s="96">
        <v>53361</v>
      </c>
      <c r="G224" s="96">
        <v>996</v>
      </c>
      <c r="H224" s="96">
        <v>423</v>
      </c>
      <c r="I224" s="96">
        <v>0.42469879984855652</v>
      </c>
      <c r="J224" s="96">
        <v>1.1651097143670821</v>
      </c>
      <c r="K224" s="96">
        <v>3</v>
      </c>
      <c r="L224" s="96">
        <v>234.84899999999999</v>
      </c>
    </row>
    <row r="225" spans="1:12" x14ac:dyDescent="0.25">
      <c r="A225" s="2">
        <v>3015</v>
      </c>
      <c r="B225" t="s">
        <v>81</v>
      </c>
      <c r="C225">
        <v>2013</v>
      </c>
      <c r="D225" s="96">
        <v>11210.094849999999</v>
      </c>
      <c r="E225" s="96">
        <v>227.923</v>
      </c>
      <c r="F225" s="96">
        <v>53969</v>
      </c>
      <c r="G225" s="96">
        <v>1007</v>
      </c>
      <c r="H225" s="96">
        <v>429</v>
      </c>
      <c r="I225" s="96">
        <v>0.4260178804397583</v>
      </c>
      <c r="J225" s="96">
        <v>1.183430563619132</v>
      </c>
      <c r="K225" s="96">
        <v>3</v>
      </c>
      <c r="L225" s="96">
        <v>234.84899999999999</v>
      </c>
    </row>
    <row r="226" spans="1:12" x14ac:dyDescent="0.25">
      <c r="A226" s="2">
        <v>3015</v>
      </c>
      <c r="B226" t="s">
        <v>81</v>
      </c>
      <c r="C226">
        <v>2014</v>
      </c>
      <c r="D226" s="96">
        <v>11207.896000000001</v>
      </c>
      <c r="E226" s="96">
        <v>214.547</v>
      </c>
      <c r="F226" s="96">
        <v>54731</v>
      </c>
      <c r="G226" s="96">
        <v>950</v>
      </c>
      <c r="H226" s="96">
        <v>429</v>
      </c>
      <c r="I226" s="96">
        <v>0.45157894492149347</v>
      </c>
      <c r="J226" s="96">
        <v>1.2032755955469121</v>
      </c>
      <c r="K226" s="96">
        <v>3</v>
      </c>
      <c r="L226" s="96">
        <v>234.84899999999999</v>
      </c>
    </row>
    <row r="227" spans="1:12" x14ac:dyDescent="0.25">
      <c r="A227" s="2">
        <v>3015</v>
      </c>
      <c r="B227" t="s">
        <v>81</v>
      </c>
      <c r="C227">
        <v>2015</v>
      </c>
      <c r="D227" s="96">
        <v>11830.187389999999</v>
      </c>
      <c r="E227" s="96">
        <v>211.375</v>
      </c>
      <c r="F227" s="96">
        <v>55949</v>
      </c>
      <c r="G227" s="96">
        <v>962</v>
      </c>
      <c r="H227" s="96">
        <v>441</v>
      </c>
      <c r="I227" s="96">
        <v>0.45841994881629938</v>
      </c>
      <c r="J227" s="96">
        <v>1.2277103060682979</v>
      </c>
      <c r="K227" s="96">
        <v>3</v>
      </c>
      <c r="L227" s="96">
        <v>234.84899999999999</v>
      </c>
    </row>
    <row r="228" spans="1:12" x14ac:dyDescent="0.25">
      <c r="A228" s="2">
        <v>3015</v>
      </c>
      <c r="B228" t="s">
        <v>81</v>
      </c>
      <c r="C228">
        <v>2016</v>
      </c>
      <c r="D228" s="96">
        <v>12545.372289999999</v>
      </c>
      <c r="E228" s="96">
        <v>221.78100000000001</v>
      </c>
      <c r="F228" s="96">
        <v>56811</v>
      </c>
      <c r="G228" s="96">
        <v>970</v>
      </c>
      <c r="H228" s="96">
        <v>450</v>
      </c>
      <c r="I228" s="96">
        <v>0.46391752362251282</v>
      </c>
      <c r="J228" s="96">
        <v>1.2405563987579731</v>
      </c>
      <c r="K228" s="96">
        <v>3</v>
      </c>
      <c r="L228" s="96">
        <v>234.84899999999999</v>
      </c>
    </row>
    <row r="229" spans="1:12" x14ac:dyDescent="0.25">
      <c r="A229" s="2">
        <v>3015</v>
      </c>
      <c r="B229" t="s">
        <v>81</v>
      </c>
      <c r="C229">
        <v>2017</v>
      </c>
      <c r="D229" s="96">
        <v>13074.58568</v>
      </c>
      <c r="E229" s="96">
        <v>208.62700000000001</v>
      </c>
      <c r="F229" s="96">
        <v>57584</v>
      </c>
      <c r="G229" s="96">
        <v>980</v>
      </c>
      <c r="H229" s="96">
        <v>460</v>
      </c>
      <c r="I229" s="96">
        <v>0.46938776969909668</v>
      </c>
      <c r="J229" s="96">
        <v>1.2634585172770481</v>
      </c>
      <c r="K229" s="96">
        <v>3</v>
      </c>
      <c r="L229" s="96">
        <v>234.84899999999999</v>
      </c>
    </row>
    <row r="230" spans="1:12" x14ac:dyDescent="0.25">
      <c r="A230" s="2">
        <v>3015</v>
      </c>
      <c r="B230" t="s">
        <v>81</v>
      </c>
      <c r="C230">
        <v>2018</v>
      </c>
      <c r="D230" s="96">
        <v>13750.954</v>
      </c>
      <c r="E230" s="96">
        <v>232.44900000000001</v>
      </c>
      <c r="F230" s="96">
        <v>58745</v>
      </c>
      <c r="G230" s="96">
        <v>985</v>
      </c>
      <c r="H230" s="96">
        <v>462</v>
      </c>
      <c r="I230" s="96">
        <v>0.46903553605079651</v>
      </c>
      <c r="J230" s="96">
        <v>1.296190246884573</v>
      </c>
      <c r="K230" s="96">
        <v>3</v>
      </c>
      <c r="L230" s="96">
        <v>234.84899999999999</v>
      </c>
    </row>
    <row r="231" spans="1:12" x14ac:dyDescent="0.25">
      <c r="A231" s="2">
        <v>3015</v>
      </c>
      <c r="B231" t="s">
        <v>81</v>
      </c>
      <c r="C231">
        <v>2019</v>
      </c>
      <c r="D231" s="96">
        <v>13041.81422</v>
      </c>
      <c r="E231" s="96">
        <v>213.29599999999999</v>
      </c>
      <c r="F231" s="96">
        <v>59183</v>
      </c>
      <c r="G231" s="96">
        <v>1010</v>
      </c>
      <c r="H231" s="96">
        <v>463</v>
      </c>
      <c r="I231" s="96">
        <v>0.45841583609580988</v>
      </c>
      <c r="J231" s="96">
        <v>1.325735868420733</v>
      </c>
      <c r="K231" s="96">
        <v>3</v>
      </c>
      <c r="L231" s="96">
        <v>234.84899999999999</v>
      </c>
    </row>
    <row r="232" spans="1:12" x14ac:dyDescent="0.25">
      <c r="A232" s="2">
        <v>3015</v>
      </c>
      <c r="B232" t="s">
        <v>81</v>
      </c>
      <c r="C232">
        <v>2020</v>
      </c>
      <c r="D232" s="96">
        <v>14055.367130000001</v>
      </c>
      <c r="E232" s="96">
        <v>244.04</v>
      </c>
      <c r="F232" s="96">
        <v>59486</v>
      </c>
      <c r="G232" s="96">
        <v>1006</v>
      </c>
      <c r="H232" s="96">
        <v>470</v>
      </c>
      <c r="I232" s="96">
        <v>0.46719682216644293</v>
      </c>
      <c r="J232" s="96">
        <v>1.4069338926020389</v>
      </c>
      <c r="K232" s="96">
        <v>3</v>
      </c>
      <c r="L232" s="96">
        <v>244.04</v>
      </c>
    </row>
    <row r="233" spans="1:12" x14ac:dyDescent="0.25">
      <c r="A233" s="2">
        <v>3015</v>
      </c>
      <c r="B233" t="s">
        <v>81</v>
      </c>
      <c r="C233">
        <v>2021</v>
      </c>
      <c r="D233" s="96">
        <v>13435.8330078125</v>
      </c>
      <c r="E233" s="96">
        <v>225.3</v>
      </c>
      <c r="F233" s="96">
        <v>60031</v>
      </c>
      <c r="G233" s="96">
        <v>989</v>
      </c>
      <c r="H233" s="96">
        <v>461</v>
      </c>
      <c r="I233" s="96">
        <v>0.4661274014155713</v>
      </c>
      <c r="J233" s="96">
        <v>1.458402218</v>
      </c>
      <c r="K233" s="96">
        <v>3</v>
      </c>
      <c r="L233" s="96">
        <v>244.03999328613281</v>
      </c>
    </row>
    <row r="234" spans="1:12" x14ac:dyDescent="0.25">
      <c r="A234" s="2">
        <v>3016</v>
      </c>
      <c r="B234" t="s">
        <v>106</v>
      </c>
      <c r="C234">
        <v>2005</v>
      </c>
      <c r="D234" s="96">
        <v>8044.4480000000003</v>
      </c>
      <c r="E234" s="96">
        <v>312.44799999999998</v>
      </c>
      <c r="F234" s="96">
        <v>47346</v>
      </c>
      <c r="G234" s="96">
        <v>1089</v>
      </c>
      <c r="H234" s="96">
        <v>362</v>
      </c>
      <c r="I234" s="96">
        <v>0.33241507411003107</v>
      </c>
      <c r="J234" s="96">
        <v>1</v>
      </c>
      <c r="K234" s="96">
        <v>3</v>
      </c>
      <c r="L234" s="96">
        <v>312.44799999999998</v>
      </c>
    </row>
    <row r="235" spans="1:12" x14ac:dyDescent="0.25">
      <c r="A235" s="2">
        <v>3016</v>
      </c>
      <c r="B235" t="s">
        <v>106</v>
      </c>
      <c r="C235">
        <v>2006</v>
      </c>
      <c r="D235" s="96">
        <v>7849.0680000000002</v>
      </c>
      <c r="E235" s="96">
        <v>308.91199999999998</v>
      </c>
      <c r="F235" s="96">
        <v>48619</v>
      </c>
      <c r="G235" s="96">
        <v>1097</v>
      </c>
      <c r="H235" s="96">
        <v>369</v>
      </c>
      <c r="I235" s="96">
        <v>0.33637192845344538</v>
      </c>
      <c r="J235" s="96">
        <v>1.0202019225402501</v>
      </c>
      <c r="K235" s="96">
        <v>3</v>
      </c>
      <c r="L235" s="96">
        <v>312.44799999999998</v>
      </c>
    </row>
    <row r="236" spans="1:12" x14ac:dyDescent="0.25">
      <c r="A236" s="2">
        <v>3016</v>
      </c>
      <c r="B236" t="s">
        <v>106</v>
      </c>
      <c r="C236">
        <v>2007</v>
      </c>
      <c r="D236" s="96">
        <v>8744.4030000000002</v>
      </c>
      <c r="E236" s="96">
        <v>308.39299999999997</v>
      </c>
      <c r="F236" s="96">
        <v>48944</v>
      </c>
      <c r="G236" s="96">
        <v>1101</v>
      </c>
      <c r="H236" s="96">
        <v>373</v>
      </c>
      <c r="I236" s="96">
        <v>0.33878293633460999</v>
      </c>
      <c r="J236" s="96">
        <v>1.05783897285015</v>
      </c>
      <c r="K236" s="96">
        <v>3</v>
      </c>
      <c r="L236" s="96">
        <v>312.44799999999998</v>
      </c>
    </row>
    <row r="237" spans="1:12" x14ac:dyDescent="0.25">
      <c r="A237" s="2">
        <v>3016</v>
      </c>
      <c r="B237" t="s">
        <v>106</v>
      </c>
      <c r="C237">
        <v>2008</v>
      </c>
      <c r="D237" s="96">
        <v>9080.4809999999998</v>
      </c>
      <c r="E237" s="96">
        <v>291.29199999999997</v>
      </c>
      <c r="F237" s="96">
        <v>49297</v>
      </c>
      <c r="G237" s="96">
        <v>1112</v>
      </c>
      <c r="H237" s="96">
        <v>382</v>
      </c>
      <c r="I237" s="96">
        <v>0.34352517127990723</v>
      </c>
      <c r="J237" s="96">
        <v>1.0801527868051599</v>
      </c>
      <c r="K237" s="96">
        <v>3</v>
      </c>
      <c r="L237" s="96">
        <v>312.44799999999998</v>
      </c>
    </row>
    <row r="238" spans="1:12" x14ac:dyDescent="0.25">
      <c r="A238" s="2">
        <v>3016</v>
      </c>
      <c r="B238" t="s">
        <v>106</v>
      </c>
      <c r="C238">
        <v>2009</v>
      </c>
      <c r="D238" s="96">
        <v>9915.4619999999995</v>
      </c>
      <c r="E238" s="96">
        <v>286.911</v>
      </c>
      <c r="F238" s="96">
        <v>50201</v>
      </c>
      <c r="G238" s="96">
        <v>1105</v>
      </c>
      <c r="H238" s="96">
        <v>397</v>
      </c>
      <c r="I238" s="96">
        <v>0.35927602648735052</v>
      </c>
      <c r="J238" s="96">
        <v>1.0943058118665809</v>
      </c>
      <c r="K238" s="96">
        <v>3</v>
      </c>
      <c r="L238" s="96">
        <v>312.44799999999998</v>
      </c>
    </row>
    <row r="239" spans="1:12" x14ac:dyDescent="0.25">
      <c r="A239" s="2">
        <v>3016</v>
      </c>
      <c r="B239" t="s">
        <v>106</v>
      </c>
      <c r="C239">
        <v>2010</v>
      </c>
      <c r="D239" s="96">
        <v>9587.357</v>
      </c>
      <c r="E239" s="96">
        <v>302.53699999999998</v>
      </c>
      <c r="F239" s="96">
        <v>50890</v>
      </c>
      <c r="G239" s="96">
        <v>1111</v>
      </c>
      <c r="H239" s="96">
        <v>403</v>
      </c>
      <c r="I239" s="96">
        <v>0.3627362847328186</v>
      </c>
      <c r="J239" s="96">
        <v>1.127717210088893</v>
      </c>
      <c r="K239" s="96">
        <v>3</v>
      </c>
      <c r="L239" s="96">
        <v>312.44799999999998</v>
      </c>
    </row>
    <row r="240" spans="1:12" x14ac:dyDescent="0.25">
      <c r="A240" s="2">
        <v>3016</v>
      </c>
      <c r="B240" t="s">
        <v>106</v>
      </c>
      <c r="C240">
        <v>2011</v>
      </c>
      <c r="D240" s="96">
        <v>10773.923000000001</v>
      </c>
      <c r="E240" s="96">
        <v>309.69</v>
      </c>
      <c r="F240" s="96">
        <v>51584</v>
      </c>
      <c r="G240" s="96">
        <v>1119</v>
      </c>
      <c r="H240" s="96">
        <v>406</v>
      </c>
      <c r="I240" s="96">
        <v>0.3628239631652832</v>
      </c>
      <c r="J240" s="96">
        <v>1.146665858992225</v>
      </c>
      <c r="K240" s="96">
        <v>3</v>
      </c>
      <c r="L240" s="96">
        <v>312.44799999999998</v>
      </c>
    </row>
    <row r="241" spans="1:12" x14ac:dyDescent="0.25">
      <c r="A241" s="2">
        <v>3016</v>
      </c>
      <c r="B241" t="s">
        <v>106</v>
      </c>
      <c r="C241">
        <v>2012</v>
      </c>
      <c r="D241" s="96">
        <v>13838.43</v>
      </c>
      <c r="E241" s="96">
        <v>294.03699999999998</v>
      </c>
      <c r="F241" s="96">
        <v>51983</v>
      </c>
      <c r="G241" s="96">
        <v>1124</v>
      </c>
      <c r="H241" s="96">
        <v>413</v>
      </c>
      <c r="I241" s="96">
        <v>0.36743772029876709</v>
      </c>
      <c r="J241" s="96">
        <v>1.1651097143670821</v>
      </c>
      <c r="K241" s="96">
        <v>3</v>
      </c>
      <c r="L241" s="96">
        <v>312.44799999999998</v>
      </c>
    </row>
    <row r="242" spans="1:12" x14ac:dyDescent="0.25">
      <c r="A242" s="2">
        <v>3016</v>
      </c>
      <c r="B242" t="s">
        <v>106</v>
      </c>
      <c r="C242">
        <v>2013</v>
      </c>
      <c r="D242" s="96">
        <v>14343.69335</v>
      </c>
      <c r="E242" s="96">
        <v>292.23500000000001</v>
      </c>
      <c r="F242" s="96">
        <v>52212</v>
      </c>
      <c r="G242" s="96">
        <v>1135</v>
      </c>
      <c r="H242" s="96">
        <v>414</v>
      </c>
      <c r="I242" s="96">
        <v>0.3647577166557312</v>
      </c>
      <c r="J242" s="96">
        <v>1.183430563619132</v>
      </c>
      <c r="K242" s="96">
        <v>3</v>
      </c>
      <c r="L242" s="96">
        <v>312.44799999999998</v>
      </c>
    </row>
    <row r="243" spans="1:12" x14ac:dyDescent="0.25">
      <c r="A243" s="2">
        <v>3016</v>
      </c>
      <c r="B243" t="s">
        <v>106</v>
      </c>
      <c r="C243">
        <v>2014</v>
      </c>
      <c r="D243" s="96">
        <v>14450.84411</v>
      </c>
      <c r="E243" s="96">
        <v>280.68700000000001</v>
      </c>
      <c r="F243" s="96">
        <v>52684</v>
      </c>
      <c r="G243" s="96">
        <v>1143</v>
      </c>
      <c r="H243" s="96">
        <v>421</v>
      </c>
      <c r="I243" s="96">
        <v>0.36832895874977112</v>
      </c>
      <c r="J243" s="96">
        <v>1.2032755955469121</v>
      </c>
      <c r="K243" s="96">
        <v>3</v>
      </c>
      <c r="L243" s="96">
        <v>312.44799999999998</v>
      </c>
    </row>
    <row r="244" spans="1:12" x14ac:dyDescent="0.25">
      <c r="A244" s="2">
        <v>3016</v>
      </c>
      <c r="B244" t="s">
        <v>106</v>
      </c>
      <c r="C244">
        <v>2015</v>
      </c>
      <c r="D244" s="96">
        <v>14362.53817</v>
      </c>
      <c r="E244" s="96">
        <v>281.52600000000001</v>
      </c>
      <c r="F244" s="96">
        <v>53106</v>
      </c>
      <c r="G244" s="96">
        <v>1162</v>
      </c>
      <c r="H244" s="96">
        <v>440</v>
      </c>
      <c r="I244" s="96">
        <v>0.37865749001502991</v>
      </c>
      <c r="J244" s="96">
        <v>1.2277103060682979</v>
      </c>
      <c r="K244" s="96">
        <v>3</v>
      </c>
      <c r="L244" s="96">
        <v>312.44799999999998</v>
      </c>
    </row>
    <row r="245" spans="1:12" x14ac:dyDescent="0.25">
      <c r="A245" s="2">
        <v>3017</v>
      </c>
      <c r="B245" t="s">
        <v>96</v>
      </c>
      <c r="C245">
        <v>2005</v>
      </c>
      <c r="D245" s="96">
        <v>8225.9966799999984</v>
      </c>
      <c r="E245" s="96">
        <v>279.41800000000001</v>
      </c>
      <c r="F245" s="96">
        <v>54520</v>
      </c>
      <c r="G245" s="96">
        <v>938</v>
      </c>
      <c r="H245" s="96">
        <v>527</v>
      </c>
      <c r="I245" s="96">
        <v>0.56183367967605591</v>
      </c>
      <c r="J245" s="96">
        <v>1</v>
      </c>
      <c r="K245" s="96">
        <v>3</v>
      </c>
      <c r="L245" s="96">
        <v>279.41800000000001</v>
      </c>
    </row>
    <row r="246" spans="1:12" x14ac:dyDescent="0.25">
      <c r="A246" s="2">
        <v>3017</v>
      </c>
      <c r="B246" t="s">
        <v>96</v>
      </c>
      <c r="C246">
        <v>2006</v>
      </c>
      <c r="D246" s="96">
        <v>8791.5303500000009</v>
      </c>
      <c r="E246" s="96">
        <v>285.75</v>
      </c>
      <c r="F246" s="96">
        <v>58941</v>
      </c>
      <c r="G246" s="96">
        <v>1002</v>
      </c>
      <c r="H246" s="96">
        <v>577</v>
      </c>
      <c r="I246" s="96">
        <v>0.5758482813835144</v>
      </c>
      <c r="J246" s="96">
        <v>1.0202019225402501</v>
      </c>
      <c r="K246" s="96">
        <v>3</v>
      </c>
      <c r="L246" s="96">
        <v>285.75</v>
      </c>
    </row>
    <row r="247" spans="1:12" x14ac:dyDescent="0.25">
      <c r="A247" s="2">
        <v>3017</v>
      </c>
      <c r="B247" t="s">
        <v>96</v>
      </c>
      <c r="C247">
        <v>2007</v>
      </c>
      <c r="D247" s="96">
        <v>10723.57848</v>
      </c>
      <c r="E247" s="96">
        <v>281.37700000000001</v>
      </c>
      <c r="F247" s="96">
        <v>47720</v>
      </c>
      <c r="G247" s="96">
        <v>1030</v>
      </c>
      <c r="H247" s="96">
        <v>604</v>
      </c>
      <c r="I247" s="96">
        <v>0.58640778064727783</v>
      </c>
      <c r="J247" s="96">
        <v>1.05783897285015</v>
      </c>
      <c r="K247" s="96">
        <v>3</v>
      </c>
      <c r="L247" s="96">
        <v>285.75</v>
      </c>
    </row>
    <row r="248" spans="1:12" x14ac:dyDescent="0.25">
      <c r="A248" s="2">
        <v>3017</v>
      </c>
      <c r="B248" t="s">
        <v>96</v>
      </c>
      <c r="C248">
        <v>2008</v>
      </c>
      <c r="D248" s="96">
        <v>10110.72581</v>
      </c>
      <c r="E248" s="96">
        <v>273.89800000000002</v>
      </c>
      <c r="F248" s="96">
        <v>48914</v>
      </c>
      <c r="G248" s="96">
        <v>1049</v>
      </c>
      <c r="H248" s="96">
        <v>620</v>
      </c>
      <c r="I248" s="96">
        <v>0.59103906154632568</v>
      </c>
      <c r="J248" s="96">
        <v>1.0801527868051599</v>
      </c>
      <c r="K248" s="96">
        <v>3</v>
      </c>
      <c r="L248" s="96">
        <v>285.75</v>
      </c>
    </row>
    <row r="249" spans="1:12" x14ac:dyDescent="0.25">
      <c r="A249" s="2">
        <v>3017</v>
      </c>
      <c r="B249" t="s">
        <v>96</v>
      </c>
      <c r="C249">
        <v>2009</v>
      </c>
      <c r="D249" s="96">
        <v>9862.488709999996</v>
      </c>
      <c r="E249" s="96">
        <v>267.57600000000002</v>
      </c>
      <c r="F249" s="96">
        <v>49299</v>
      </c>
      <c r="G249" s="96">
        <v>1063</v>
      </c>
      <c r="H249" s="96">
        <v>636</v>
      </c>
      <c r="I249" s="96">
        <v>0.59830665588378906</v>
      </c>
      <c r="J249" s="96">
        <v>1.0943058118665809</v>
      </c>
      <c r="K249" s="96">
        <v>3</v>
      </c>
      <c r="L249" s="96">
        <v>285.75</v>
      </c>
    </row>
    <row r="250" spans="1:12" x14ac:dyDescent="0.25">
      <c r="A250" s="2">
        <v>3017</v>
      </c>
      <c r="B250" t="s">
        <v>96</v>
      </c>
      <c r="C250">
        <v>2010</v>
      </c>
      <c r="D250" s="96">
        <v>10058.830260000001</v>
      </c>
      <c r="E250" s="96">
        <v>285.95499999999998</v>
      </c>
      <c r="F250" s="96">
        <v>50250</v>
      </c>
      <c r="G250" s="96">
        <v>1065</v>
      </c>
      <c r="H250" s="96">
        <v>638</v>
      </c>
      <c r="I250" s="96">
        <v>0.59906101226806641</v>
      </c>
      <c r="J250" s="96">
        <v>1.127717210088893</v>
      </c>
      <c r="K250" s="96">
        <v>3</v>
      </c>
      <c r="L250" s="96">
        <v>285.95499999999998</v>
      </c>
    </row>
    <row r="251" spans="1:12" x14ac:dyDescent="0.25">
      <c r="A251" s="2">
        <v>3017</v>
      </c>
      <c r="B251" t="s">
        <v>96</v>
      </c>
      <c r="C251">
        <v>2011</v>
      </c>
      <c r="D251" s="96">
        <v>13022.260319999999</v>
      </c>
      <c r="E251" s="96">
        <v>297.5</v>
      </c>
      <c r="F251" s="96">
        <v>50859</v>
      </c>
      <c r="G251" s="96">
        <v>1084</v>
      </c>
      <c r="H251" s="96">
        <v>654</v>
      </c>
      <c r="I251" s="96">
        <v>0.60332101583480835</v>
      </c>
      <c r="J251" s="96">
        <v>1.146665858992225</v>
      </c>
      <c r="K251" s="96">
        <v>3</v>
      </c>
      <c r="L251" s="96">
        <v>297.5</v>
      </c>
    </row>
    <row r="252" spans="1:12" x14ac:dyDescent="0.25">
      <c r="A252" s="2">
        <v>3017</v>
      </c>
      <c r="B252" t="s">
        <v>96</v>
      </c>
      <c r="C252">
        <v>2012</v>
      </c>
      <c r="D252" s="96">
        <v>13757.562889999999</v>
      </c>
      <c r="E252" s="96">
        <v>294.39999999999998</v>
      </c>
      <c r="F252" s="96">
        <v>51553</v>
      </c>
      <c r="G252" s="96">
        <v>1103</v>
      </c>
      <c r="H252" s="96">
        <v>672</v>
      </c>
      <c r="I252" s="96">
        <v>0.60924750566482544</v>
      </c>
      <c r="J252" s="96">
        <v>1.1651097143670821</v>
      </c>
      <c r="K252" s="96">
        <v>3</v>
      </c>
      <c r="L252" s="96">
        <v>297.5</v>
      </c>
    </row>
    <row r="253" spans="1:12" x14ac:dyDescent="0.25">
      <c r="A253" s="2">
        <v>3017</v>
      </c>
      <c r="B253" t="s">
        <v>96</v>
      </c>
      <c r="C253">
        <v>2013</v>
      </c>
      <c r="D253" s="96">
        <v>15597.90171</v>
      </c>
      <c r="E253" s="96">
        <v>298.91300000000001</v>
      </c>
      <c r="F253" s="96">
        <v>52323</v>
      </c>
      <c r="G253" s="96">
        <v>1099</v>
      </c>
      <c r="H253" s="96">
        <v>672</v>
      </c>
      <c r="I253" s="96">
        <v>0.6114649772644043</v>
      </c>
      <c r="J253" s="96">
        <v>1.183430563619132</v>
      </c>
      <c r="K253" s="96">
        <v>3</v>
      </c>
      <c r="L253" s="96">
        <v>298.91300000000001</v>
      </c>
    </row>
    <row r="254" spans="1:12" x14ac:dyDescent="0.25">
      <c r="A254" s="2">
        <v>3017</v>
      </c>
      <c r="B254" t="s">
        <v>96</v>
      </c>
      <c r="C254">
        <v>2014</v>
      </c>
      <c r="D254" s="96">
        <v>14380.15041</v>
      </c>
      <c r="E254" s="96">
        <v>285.26499999999999</v>
      </c>
      <c r="F254" s="96">
        <v>52963</v>
      </c>
      <c r="G254" s="96">
        <v>1109</v>
      </c>
      <c r="H254" s="96">
        <v>682</v>
      </c>
      <c r="I254" s="96">
        <v>0.61496841907501221</v>
      </c>
      <c r="J254" s="96">
        <v>1.2032755955469121</v>
      </c>
      <c r="K254" s="96">
        <v>3</v>
      </c>
      <c r="L254" s="96">
        <v>298.91300000000001</v>
      </c>
    </row>
    <row r="255" spans="1:12" x14ac:dyDescent="0.25">
      <c r="A255" s="2">
        <v>3017</v>
      </c>
      <c r="B255" t="s">
        <v>96</v>
      </c>
      <c r="C255">
        <v>2015</v>
      </c>
      <c r="D255" s="96">
        <v>15122.074629999999</v>
      </c>
      <c r="E255" s="96">
        <v>292.67500000000001</v>
      </c>
      <c r="F255" s="96">
        <v>53789</v>
      </c>
      <c r="G255" s="96">
        <v>1133</v>
      </c>
      <c r="H255" s="96">
        <v>703</v>
      </c>
      <c r="I255" s="96">
        <v>0.62047660350799561</v>
      </c>
      <c r="J255" s="96">
        <v>1.2277103060682979</v>
      </c>
      <c r="K255" s="96">
        <v>3</v>
      </c>
      <c r="L255" s="96">
        <v>298.91300000000001</v>
      </c>
    </row>
    <row r="256" spans="1:12" x14ac:dyDescent="0.25">
      <c r="A256" s="2">
        <v>3017</v>
      </c>
      <c r="B256" t="s">
        <v>96</v>
      </c>
      <c r="C256">
        <v>2016</v>
      </c>
      <c r="D256" s="96">
        <v>14463.996230000001</v>
      </c>
      <c r="E256" s="96">
        <v>292.46499999999997</v>
      </c>
      <c r="F256" s="96">
        <v>54414</v>
      </c>
      <c r="G256" s="96">
        <v>1132</v>
      </c>
      <c r="H256" s="96">
        <v>712</v>
      </c>
      <c r="I256" s="96">
        <v>0.6289752721786499</v>
      </c>
      <c r="J256" s="96">
        <v>1.2405563987579731</v>
      </c>
      <c r="K256" s="96">
        <v>3</v>
      </c>
      <c r="L256" s="96">
        <v>298.91300000000001</v>
      </c>
    </row>
    <row r="257" spans="1:12" x14ac:dyDescent="0.25">
      <c r="A257" s="2">
        <v>3017</v>
      </c>
      <c r="B257" t="s">
        <v>96</v>
      </c>
      <c r="C257">
        <v>2017</v>
      </c>
      <c r="D257" s="96">
        <v>15183.4267</v>
      </c>
      <c r="E257" s="96">
        <v>277.33</v>
      </c>
      <c r="F257" s="96">
        <v>55239</v>
      </c>
      <c r="G257" s="96">
        <v>1143</v>
      </c>
      <c r="H257" s="96">
        <v>716</v>
      </c>
      <c r="I257" s="96">
        <v>0.62642168998718262</v>
      </c>
      <c r="J257" s="96">
        <v>1.2634585172770481</v>
      </c>
      <c r="K257" s="96">
        <v>3</v>
      </c>
      <c r="L257" s="96">
        <v>298.91300000000001</v>
      </c>
    </row>
    <row r="258" spans="1:12" x14ac:dyDescent="0.25">
      <c r="A258" s="2">
        <v>3017</v>
      </c>
      <c r="B258" t="s">
        <v>96</v>
      </c>
      <c r="C258">
        <v>2018</v>
      </c>
      <c r="D258" s="96">
        <v>16742.391960000001</v>
      </c>
      <c r="E258" s="96">
        <v>294.37</v>
      </c>
      <c r="F258" s="96">
        <v>55673</v>
      </c>
      <c r="G258" s="96">
        <v>1152</v>
      </c>
      <c r="H258" s="96">
        <v>726</v>
      </c>
      <c r="I258" s="96">
        <v>0.63020831346511841</v>
      </c>
      <c r="J258" s="96">
        <v>1.296190246884573</v>
      </c>
      <c r="K258" s="96">
        <v>3</v>
      </c>
      <c r="L258" s="96">
        <v>298.91300000000001</v>
      </c>
    </row>
    <row r="259" spans="1:12" x14ac:dyDescent="0.25">
      <c r="A259" s="2">
        <v>3018</v>
      </c>
      <c r="B259" t="s">
        <v>74</v>
      </c>
      <c r="C259">
        <v>2005</v>
      </c>
      <c r="D259" s="96">
        <v>7661.924</v>
      </c>
      <c r="E259" s="96">
        <v>188.33799999999999</v>
      </c>
      <c r="F259" s="96">
        <v>33683</v>
      </c>
      <c r="G259" s="96">
        <v>813</v>
      </c>
      <c r="H259" s="96">
        <v>341</v>
      </c>
      <c r="I259" s="96">
        <v>0.41943418979644781</v>
      </c>
      <c r="J259" s="96">
        <v>1</v>
      </c>
      <c r="K259" s="96">
        <v>3</v>
      </c>
      <c r="L259" s="96">
        <v>188.33799999999999</v>
      </c>
    </row>
    <row r="260" spans="1:12" x14ac:dyDescent="0.25">
      <c r="A260" s="2">
        <v>3018</v>
      </c>
      <c r="B260" t="s">
        <v>74</v>
      </c>
      <c r="C260">
        <v>2006</v>
      </c>
      <c r="D260" s="96">
        <v>7951.0249999999996</v>
      </c>
      <c r="E260" s="96">
        <v>193.124</v>
      </c>
      <c r="F260" s="96">
        <v>33234</v>
      </c>
      <c r="G260" s="96">
        <v>778</v>
      </c>
      <c r="H260" s="96">
        <v>329</v>
      </c>
      <c r="I260" s="96">
        <v>0.42287918925285339</v>
      </c>
      <c r="J260" s="96">
        <v>1.0202019225402501</v>
      </c>
      <c r="K260" s="96">
        <v>3</v>
      </c>
      <c r="L260" s="96">
        <v>193.124</v>
      </c>
    </row>
    <row r="261" spans="1:12" x14ac:dyDescent="0.25">
      <c r="A261" s="2">
        <v>3018</v>
      </c>
      <c r="B261" t="s">
        <v>74</v>
      </c>
      <c r="C261">
        <v>2007</v>
      </c>
      <c r="D261" s="96">
        <v>8665.4248200000002</v>
      </c>
      <c r="E261" s="96">
        <v>184.119</v>
      </c>
      <c r="F261" s="96">
        <v>34704</v>
      </c>
      <c r="G261" s="96">
        <v>1658</v>
      </c>
      <c r="H261" s="96">
        <v>669</v>
      </c>
      <c r="I261" s="96">
        <v>0.40349820256233221</v>
      </c>
      <c r="J261" s="96">
        <v>1.05783897285015</v>
      </c>
      <c r="K261" s="96">
        <v>3</v>
      </c>
      <c r="L261" s="96">
        <v>193.124</v>
      </c>
    </row>
    <row r="262" spans="1:12" x14ac:dyDescent="0.25">
      <c r="A262" s="2">
        <v>3018</v>
      </c>
      <c r="B262" t="s">
        <v>74</v>
      </c>
      <c r="C262">
        <v>2008</v>
      </c>
      <c r="D262" s="96">
        <v>12792.613660000001</v>
      </c>
      <c r="E262" s="96">
        <v>249.17500000000001</v>
      </c>
      <c r="F262" s="96">
        <v>50255</v>
      </c>
      <c r="G262" s="96">
        <v>1820</v>
      </c>
      <c r="H262" s="96">
        <v>433</v>
      </c>
      <c r="I262" s="96">
        <v>0.23791208863258359</v>
      </c>
      <c r="J262" s="96">
        <v>1.0801527868051599</v>
      </c>
      <c r="K262" s="96">
        <v>3</v>
      </c>
      <c r="L262" s="96">
        <v>249.17500000000001</v>
      </c>
    </row>
    <row r="263" spans="1:12" x14ac:dyDescent="0.25">
      <c r="A263" s="2">
        <v>3018</v>
      </c>
      <c r="B263" t="s">
        <v>74</v>
      </c>
      <c r="C263">
        <v>2009</v>
      </c>
      <c r="D263" s="96">
        <v>13260.1872</v>
      </c>
      <c r="E263" s="96">
        <v>254.55699999999999</v>
      </c>
      <c r="F263" s="96">
        <v>50823</v>
      </c>
      <c r="G263" s="96">
        <v>1944</v>
      </c>
      <c r="H263" s="96">
        <v>469</v>
      </c>
      <c r="I263" s="96">
        <v>0.24125514924526209</v>
      </c>
      <c r="J263" s="96">
        <v>1.0943058118665809</v>
      </c>
      <c r="K263" s="96">
        <v>3</v>
      </c>
      <c r="L263" s="96">
        <v>254.55699999999999</v>
      </c>
    </row>
    <row r="264" spans="1:12" x14ac:dyDescent="0.25">
      <c r="A264" s="2">
        <v>3018</v>
      </c>
      <c r="B264" t="s">
        <v>74</v>
      </c>
      <c r="C264">
        <v>2010</v>
      </c>
      <c r="D264" s="96">
        <v>13462.46795</v>
      </c>
      <c r="E264" s="96">
        <v>261.04500000000002</v>
      </c>
      <c r="F264" s="96">
        <v>51048</v>
      </c>
      <c r="G264" s="96">
        <v>1950</v>
      </c>
      <c r="H264" s="96">
        <v>479</v>
      </c>
      <c r="I264" s="96">
        <v>0.24564102292060849</v>
      </c>
      <c r="J264" s="96">
        <v>1.127717210088893</v>
      </c>
      <c r="K264" s="96">
        <v>3</v>
      </c>
      <c r="L264" s="96">
        <v>261.04500000000002</v>
      </c>
    </row>
    <row r="265" spans="1:12" x14ac:dyDescent="0.25">
      <c r="A265" s="2">
        <v>3018</v>
      </c>
      <c r="B265" t="s">
        <v>74</v>
      </c>
      <c r="C265">
        <v>2011</v>
      </c>
      <c r="D265" s="96">
        <v>14107.29228</v>
      </c>
      <c r="E265" s="96">
        <v>269.26900000000001</v>
      </c>
      <c r="F265" s="96">
        <v>51162</v>
      </c>
      <c r="G265" s="96">
        <v>1975</v>
      </c>
      <c r="H265" s="96">
        <v>491</v>
      </c>
      <c r="I265" s="96">
        <v>0.24860759079456329</v>
      </c>
      <c r="J265" s="96">
        <v>1.146665858992225</v>
      </c>
      <c r="K265" s="96">
        <v>3</v>
      </c>
      <c r="L265" s="96">
        <v>269.26900000000001</v>
      </c>
    </row>
    <row r="266" spans="1:12" x14ac:dyDescent="0.25">
      <c r="A266" s="2">
        <v>3018</v>
      </c>
      <c r="B266" t="s">
        <v>74</v>
      </c>
      <c r="C266">
        <v>2012</v>
      </c>
      <c r="D266" s="96">
        <v>14768.891310000001</v>
      </c>
      <c r="E266" s="96">
        <v>262.91699999999997</v>
      </c>
      <c r="F266" s="96">
        <v>50986</v>
      </c>
      <c r="G266" s="96">
        <v>1960</v>
      </c>
      <c r="H266" s="96">
        <v>500</v>
      </c>
      <c r="I266" s="96">
        <v>0.25510203838348389</v>
      </c>
      <c r="J266" s="96">
        <v>1.1651097143670821</v>
      </c>
      <c r="K266" s="96">
        <v>3</v>
      </c>
      <c r="L266" s="96">
        <v>269.26900000000001</v>
      </c>
    </row>
    <row r="267" spans="1:12" x14ac:dyDescent="0.25">
      <c r="A267" s="2">
        <v>3018</v>
      </c>
      <c r="B267" t="s">
        <v>74</v>
      </c>
      <c r="C267">
        <v>2013</v>
      </c>
      <c r="D267" s="96">
        <v>14152.308569999999</v>
      </c>
      <c r="E267" s="96">
        <v>268.58300000000003</v>
      </c>
      <c r="F267" s="96">
        <v>51213</v>
      </c>
      <c r="G267" s="96">
        <v>1977</v>
      </c>
      <c r="H267" s="96">
        <v>519</v>
      </c>
      <c r="I267" s="96">
        <v>0.26251897215843201</v>
      </c>
      <c r="J267" s="96">
        <v>1.183430563619132</v>
      </c>
      <c r="K267" s="96">
        <v>3</v>
      </c>
      <c r="L267" s="96">
        <v>269.26900000000001</v>
      </c>
    </row>
    <row r="268" spans="1:12" x14ac:dyDescent="0.25">
      <c r="A268" s="2">
        <v>3018</v>
      </c>
      <c r="B268" t="s">
        <v>74</v>
      </c>
      <c r="C268">
        <v>2014</v>
      </c>
      <c r="D268" s="96">
        <v>17061.84071</v>
      </c>
      <c r="E268" s="96">
        <v>226.446</v>
      </c>
      <c r="F268" s="96">
        <v>51824</v>
      </c>
      <c r="G268" s="96">
        <v>1977</v>
      </c>
      <c r="H268" s="96">
        <v>519</v>
      </c>
      <c r="I268" s="96">
        <v>0.26251897215843201</v>
      </c>
      <c r="J268" s="96">
        <v>1.2032755955469121</v>
      </c>
      <c r="K268" s="96">
        <v>3</v>
      </c>
      <c r="L268" s="96">
        <v>269.26900000000001</v>
      </c>
    </row>
    <row r="269" spans="1:12" x14ac:dyDescent="0.25">
      <c r="A269" s="2">
        <v>3018</v>
      </c>
      <c r="B269" t="s">
        <v>74</v>
      </c>
      <c r="C269">
        <v>2015</v>
      </c>
      <c r="D269" s="96">
        <v>16873.441070000001</v>
      </c>
      <c r="E269" s="96">
        <v>245.124</v>
      </c>
      <c r="F269" s="96">
        <v>52770</v>
      </c>
      <c r="G269" s="96">
        <v>1977</v>
      </c>
      <c r="H269" s="96">
        <v>519</v>
      </c>
      <c r="I269" s="96">
        <v>0.26251897215843201</v>
      </c>
      <c r="J269" s="96">
        <v>1.2277103060682979</v>
      </c>
      <c r="K269" s="96">
        <v>3</v>
      </c>
      <c r="L269" s="96">
        <v>269.26900000000001</v>
      </c>
    </row>
    <row r="270" spans="1:12" x14ac:dyDescent="0.25">
      <c r="A270" s="2">
        <v>3018</v>
      </c>
      <c r="B270" t="s">
        <v>74</v>
      </c>
      <c r="C270">
        <v>2016</v>
      </c>
      <c r="D270" s="96">
        <v>17146.51973</v>
      </c>
      <c r="E270" s="96">
        <v>261.49299999999999</v>
      </c>
      <c r="F270" s="96">
        <v>53617</v>
      </c>
      <c r="G270" s="96">
        <v>2004</v>
      </c>
      <c r="H270" s="96">
        <v>549</v>
      </c>
      <c r="I270" s="96">
        <v>0.27395209670066828</v>
      </c>
      <c r="J270" s="96">
        <v>1.2405563987579731</v>
      </c>
      <c r="K270" s="96">
        <v>3</v>
      </c>
      <c r="L270" s="96">
        <v>269.26900000000001</v>
      </c>
    </row>
    <row r="271" spans="1:12" x14ac:dyDescent="0.25">
      <c r="A271" s="2">
        <v>3018</v>
      </c>
      <c r="B271" t="s">
        <v>74</v>
      </c>
      <c r="C271">
        <v>2017</v>
      </c>
      <c r="D271" s="96">
        <v>18268.437849999998</v>
      </c>
      <c r="E271" s="96">
        <v>234.89</v>
      </c>
      <c r="F271" s="96">
        <v>54919</v>
      </c>
      <c r="G271" s="96">
        <v>2005</v>
      </c>
      <c r="H271" s="96">
        <v>557</v>
      </c>
      <c r="I271" s="96">
        <v>0.27780547738075262</v>
      </c>
      <c r="J271" s="96">
        <v>1.2634585172770481</v>
      </c>
      <c r="K271" s="96">
        <v>3</v>
      </c>
      <c r="L271" s="96">
        <v>269.26900000000001</v>
      </c>
    </row>
    <row r="272" spans="1:12" x14ac:dyDescent="0.25">
      <c r="A272" s="2">
        <v>3018</v>
      </c>
      <c r="B272" t="s">
        <v>74</v>
      </c>
      <c r="C272">
        <v>2018</v>
      </c>
      <c r="D272" s="96">
        <v>18020.59474</v>
      </c>
      <c r="E272" s="96">
        <v>254.506</v>
      </c>
      <c r="F272" s="96">
        <v>55593</v>
      </c>
      <c r="G272" s="96">
        <v>2024</v>
      </c>
      <c r="H272" s="96">
        <v>573</v>
      </c>
      <c r="I272" s="96">
        <v>0.28310278058052057</v>
      </c>
      <c r="J272" s="96">
        <v>1.296190246884573</v>
      </c>
      <c r="K272" s="96">
        <v>3</v>
      </c>
      <c r="L272" s="96">
        <v>269.26900000000001</v>
      </c>
    </row>
    <row r="273" spans="1:12" x14ac:dyDescent="0.25">
      <c r="A273" s="2">
        <v>3018</v>
      </c>
      <c r="B273" t="s">
        <v>74</v>
      </c>
      <c r="C273">
        <v>2019</v>
      </c>
      <c r="D273" s="96">
        <v>19117.66243</v>
      </c>
      <c r="E273" s="96">
        <v>251.13300000000001</v>
      </c>
      <c r="F273" s="96">
        <v>56067</v>
      </c>
      <c r="G273" s="96">
        <v>3212</v>
      </c>
      <c r="H273" s="96">
        <v>1495</v>
      </c>
      <c r="I273" s="96">
        <v>0.46544209122657781</v>
      </c>
      <c r="J273" s="96">
        <v>1.325735868420733</v>
      </c>
      <c r="K273" s="96">
        <v>3</v>
      </c>
      <c r="L273" s="96">
        <v>269.26900000000001</v>
      </c>
    </row>
    <row r="274" spans="1:12" x14ac:dyDescent="0.25">
      <c r="A274" s="2">
        <v>3018</v>
      </c>
      <c r="B274" t="s">
        <v>74</v>
      </c>
      <c r="C274">
        <v>2020</v>
      </c>
      <c r="D274" s="96">
        <v>18938.134300000009</v>
      </c>
      <c r="E274" s="96">
        <v>252.11500000000001</v>
      </c>
      <c r="F274" s="96">
        <v>56973</v>
      </c>
      <c r="G274" s="96">
        <v>3287</v>
      </c>
      <c r="H274" s="96">
        <v>1527</v>
      </c>
      <c r="I274" s="96">
        <v>0.46455734968185419</v>
      </c>
      <c r="J274" s="96">
        <v>1.4069338926020389</v>
      </c>
      <c r="K274" s="96">
        <v>3</v>
      </c>
      <c r="L274" s="96">
        <v>269.26900000000001</v>
      </c>
    </row>
    <row r="275" spans="1:12" x14ac:dyDescent="0.25">
      <c r="A275" s="2">
        <v>3018</v>
      </c>
      <c r="B275" t="s">
        <v>74</v>
      </c>
      <c r="C275">
        <v>2021</v>
      </c>
      <c r="D275" s="96">
        <v>18825.529296875</v>
      </c>
      <c r="E275" s="96">
        <v>257.79199999999997</v>
      </c>
      <c r="F275" s="96">
        <v>57765</v>
      </c>
      <c r="G275" s="96">
        <v>4550</v>
      </c>
      <c r="H275" s="96">
        <v>2095</v>
      </c>
      <c r="I275" s="96">
        <v>0.46043956043956041</v>
      </c>
      <c r="J275" s="96">
        <v>1.458402218</v>
      </c>
      <c r="K275" s="96">
        <v>3</v>
      </c>
      <c r="L275" s="96">
        <v>257.7919921875</v>
      </c>
    </row>
    <row r="276" spans="1:12" x14ac:dyDescent="0.25">
      <c r="A276" s="8">
        <v>3019</v>
      </c>
      <c r="B276" t="s">
        <v>98</v>
      </c>
      <c r="C276">
        <v>2005</v>
      </c>
      <c r="D276" s="96">
        <v>10639.48071</v>
      </c>
      <c r="E276" s="96">
        <v>197</v>
      </c>
      <c r="F276" s="96">
        <v>49558</v>
      </c>
      <c r="G276" s="96">
        <v>1340</v>
      </c>
      <c r="H276" s="96">
        <v>454</v>
      </c>
      <c r="I276" s="96">
        <v>0.33880597352981567</v>
      </c>
      <c r="J276" s="96">
        <v>1</v>
      </c>
      <c r="K276" s="96">
        <v>3</v>
      </c>
      <c r="L276" s="96">
        <v>197</v>
      </c>
    </row>
    <row r="277" spans="1:12" x14ac:dyDescent="0.25">
      <c r="A277" s="8">
        <v>3019</v>
      </c>
      <c r="B277" t="s">
        <v>98</v>
      </c>
      <c r="C277">
        <v>2006</v>
      </c>
      <c r="D277" s="96">
        <v>11013.382019999999</v>
      </c>
      <c r="E277" s="96">
        <v>181.9</v>
      </c>
      <c r="F277" s="96">
        <v>49556</v>
      </c>
      <c r="G277" s="96">
        <v>1340</v>
      </c>
      <c r="H277" s="96">
        <v>454</v>
      </c>
      <c r="I277" s="96">
        <v>0.33880597352981567</v>
      </c>
      <c r="J277" s="96">
        <v>1.0202019225402501</v>
      </c>
      <c r="K277" s="96">
        <v>3</v>
      </c>
      <c r="L277" s="96">
        <v>197</v>
      </c>
    </row>
    <row r="278" spans="1:12" x14ac:dyDescent="0.25">
      <c r="A278" s="8">
        <v>3019</v>
      </c>
      <c r="B278" t="s">
        <v>98</v>
      </c>
      <c r="C278">
        <v>2007</v>
      </c>
      <c r="D278" s="96">
        <v>12057.48934</v>
      </c>
      <c r="E278" s="96">
        <v>190.6</v>
      </c>
      <c r="F278" s="96">
        <v>49421</v>
      </c>
      <c r="G278" s="96">
        <v>1160</v>
      </c>
      <c r="H278" s="96">
        <v>231</v>
      </c>
      <c r="I278" s="96">
        <v>0.1991379261016846</v>
      </c>
      <c r="J278" s="96">
        <v>1.05783897285015</v>
      </c>
      <c r="K278" s="96">
        <v>3</v>
      </c>
      <c r="L278" s="96">
        <v>197</v>
      </c>
    </row>
    <row r="279" spans="1:12" x14ac:dyDescent="0.25">
      <c r="A279" s="8">
        <v>3019</v>
      </c>
      <c r="B279" t="s">
        <v>98</v>
      </c>
      <c r="C279">
        <v>2008</v>
      </c>
      <c r="D279" s="96">
        <v>11684.93145</v>
      </c>
      <c r="E279" s="96">
        <v>186.53</v>
      </c>
      <c r="F279" s="96">
        <v>49361</v>
      </c>
      <c r="G279" s="96">
        <v>1172</v>
      </c>
      <c r="H279" s="96">
        <v>232</v>
      </c>
      <c r="I279" s="96">
        <v>0.19795222580432889</v>
      </c>
      <c r="J279" s="96">
        <v>1.0801527868051599</v>
      </c>
      <c r="K279" s="96">
        <v>3</v>
      </c>
      <c r="L279" s="96">
        <v>197</v>
      </c>
    </row>
    <row r="280" spans="1:12" x14ac:dyDescent="0.25">
      <c r="A280" s="8">
        <v>3019</v>
      </c>
      <c r="B280" t="s">
        <v>98</v>
      </c>
      <c r="C280">
        <v>2009</v>
      </c>
      <c r="D280" s="96">
        <v>11848.769969999999</v>
      </c>
      <c r="E280" s="96">
        <v>186.60599999999999</v>
      </c>
      <c r="F280" s="96">
        <v>49922</v>
      </c>
      <c r="G280" s="96">
        <v>1186</v>
      </c>
      <c r="H280" s="96">
        <v>234</v>
      </c>
      <c r="I280" s="96">
        <v>0.19730184972286219</v>
      </c>
      <c r="J280" s="96">
        <v>1.0943058118665809</v>
      </c>
      <c r="K280" s="96">
        <v>3</v>
      </c>
      <c r="L280" s="96">
        <v>197</v>
      </c>
    </row>
    <row r="281" spans="1:12" x14ac:dyDescent="0.25">
      <c r="A281" s="8">
        <v>3019</v>
      </c>
      <c r="B281" t="s">
        <v>98</v>
      </c>
      <c r="C281">
        <v>2010</v>
      </c>
      <c r="D281" s="96">
        <v>12373.3573</v>
      </c>
      <c r="E281" s="96">
        <v>176.768</v>
      </c>
      <c r="F281" s="96">
        <v>49508</v>
      </c>
      <c r="G281" s="96">
        <v>1178</v>
      </c>
      <c r="H281" s="96">
        <v>234</v>
      </c>
      <c r="I281" s="96">
        <v>0.198641762137413</v>
      </c>
      <c r="J281" s="96">
        <v>1.127717210088893</v>
      </c>
      <c r="K281" s="96">
        <v>3</v>
      </c>
      <c r="L281" s="96">
        <v>197</v>
      </c>
    </row>
    <row r="282" spans="1:12" x14ac:dyDescent="0.25">
      <c r="A282" s="8">
        <v>3019</v>
      </c>
      <c r="B282" t="s">
        <v>98</v>
      </c>
      <c r="C282">
        <v>2011</v>
      </c>
      <c r="D282" s="96">
        <v>11904.59446</v>
      </c>
      <c r="E282" s="96">
        <v>171.304</v>
      </c>
      <c r="F282" s="96">
        <v>49765</v>
      </c>
      <c r="G282" s="96">
        <v>1186</v>
      </c>
      <c r="H282" s="96">
        <v>236</v>
      </c>
      <c r="I282" s="96">
        <v>0.19898819923400879</v>
      </c>
      <c r="J282" s="96">
        <v>1.146665858992225</v>
      </c>
      <c r="K282" s="96">
        <v>3</v>
      </c>
      <c r="L282" s="96">
        <v>197</v>
      </c>
    </row>
    <row r="283" spans="1:12" x14ac:dyDescent="0.25">
      <c r="A283" s="8">
        <v>3019</v>
      </c>
      <c r="B283" t="s">
        <v>98</v>
      </c>
      <c r="C283">
        <v>2012</v>
      </c>
      <c r="D283" s="96">
        <v>13128.098910000001</v>
      </c>
      <c r="E283" s="96">
        <v>168.172</v>
      </c>
      <c r="F283" s="96">
        <v>49998</v>
      </c>
      <c r="G283" s="96">
        <v>1157</v>
      </c>
      <c r="H283" s="96">
        <v>235</v>
      </c>
      <c r="I283" s="96">
        <v>0.2031114995479584</v>
      </c>
      <c r="J283" s="96">
        <v>1.1651097143670821</v>
      </c>
      <c r="K283" s="96">
        <v>3</v>
      </c>
      <c r="L283" s="96">
        <v>197</v>
      </c>
    </row>
    <row r="284" spans="1:12" x14ac:dyDescent="0.25">
      <c r="A284" s="8">
        <v>3019</v>
      </c>
      <c r="B284" t="s">
        <v>98</v>
      </c>
      <c r="C284">
        <v>2013</v>
      </c>
      <c r="D284" s="96">
        <v>13259.30897</v>
      </c>
      <c r="E284" s="96">
        <v>181.19200000000001</v>
      </c>
      <c r="F284" s="96">
        <v>50190</v>
      </c>
      <c r="G284" s="96">
        <v>1145</v>
      </c>
      <c r="H284" s="96">
        <v>239</v>
      </c>
      <c r="I284" s="96">
        <v>0.2087336182594299</v>
      </c>
      <c r="J284" s="96">
        <v>1.183430563619132</v>
      </c>
      <c r="K284" s="96">
        <v>3</v>
      </c>
      <c r="L284" s="96">
        <v>197</v>
      </c>
    </row>
    <row r="285" spans="1:12" x14ac:dyDescent="0.25">
      <c r="A285" s="8">
        <v>3019</v>
      </c>
      <c r="B285" t="s">
        <v>98</v>
      </c>
      <c r="C285">
        <v>2014</v>
      </c>
      <c r="D285" s="96">
        <v>13788.06287</v>
      </c>
      <c r="E285" s="96">
        <v>182.512</v>
      </c>
      <c r="F285" s="96">
        <v>50482</v>
      </c>
      <c r="G285" s="96">
        <v>1138</v>
      </c>
      <c r="H285" s="96">
        <v>240</v>
      </c>
      <c r="I285" s="96">
        <v>0.21089631319046021</v>
      </c>
      <c r="J285" s="96">
        <v>1.2032755955469121</v>
      </c>
      <c r="K285" s="96">
        <v>3</v>
      </c>
      <c r="L285" s="96">
        <v>197</v>
      </c>
    </row>
    <row r="286" spans="1:12" x14ac:dyDescent="0.25">
      <c r="A286" s="8">
        <v>3019</v>
      </c>
      <c r="B286" t="s">
        <v>98</v>
      </c>
      <c r="C286">
        <v>2015</v>
      </c>
      <c r="D286" s="96">
        <v>14253.50686</v>
      </c>
      <c r="E286" s="96">
        <v>178.517</v>
      </c>
      <c r="F286" s="96">
        <v>50614</v>
      </c>
      <c r="G286" s="96">
        <v>1181</v>
      </c>
      <c r="H286" s="96">
        <v>258</v>
      </c>
      <c r="I286" s="96">
        <v>0.2184589356184006</v>
      </c>
      <c r="J286" s="96">
        <v>1.2277103060682979</v>
      </c>
      <c r="K286" s="96">
        <v>3</v>
      </c>
      <c r="L286" s="96">
        <v>197</v>
      </c>
    </row>
    <row r="287" spans="1:12" x14ac:dyDescent="0.25">
      <c r="A287" s="8">
        <v>3019</v>
      </c>
      <c r="B287" t="s">
        <v>98</v>
      </c>
      <c r="C287">
        <v>2016</v>
      </c>
      <c r="D287" s="96">
        <v>15490.03348</v>
      </c>
      <c r="E287" s="96">
        <v>168.35599999999999</v>
      </c>
      <c r="F287" s="96">
        <v>50769</v>
      </c>
      <c r="G287" s="96">
        <v>1188</v>
      </c>
      <c r="H287" s="96">
        <v>255</v>
      </c>
      <c r="I287" s="96">
        <v>0.21464645862579351</v>
      </c>
      <c r="J287" s="96">
        <v>1.2405563987579731</v>
      </c>
      <c r="K287" s="96">
        <v>3</v>
      </c>
      <c r="L287" s="96">
        <v>197</v>
      </c>
    </row>
    <row r="288" spans="1:12" x14ac:dyDescent="0.25">
      <c r="A288" s="8">
        <v>3019</v>
      </c>
      <c r="B288" t="s">
        <v>98</v>
      </c>
      <c r="C288">
        <v>2017</v>
      </c>
      <c r="D288" s="96">
        <v>15761.202429999999</v>
      </c>
      <c r="E288" s="96">
        <v>154.38999999999999</v>
      </c>
      <c r="F288" s="96">
        <v>50844</v>
      </c>
      <c r="G288" s="96">
        <v>1159</v>
      </c>
      <c r="H288" s="96">
        <v>254</v>
      </c>
      <c r="I288" s="96">
        <v>0.21915444731712341</v>
      </c>
      <c r="J288" s="96">
        <v>1.2634585172770481</v>
      </c>
      <c r="K288" s="96">
        <v>3</v>
      </c>
      <c r="L288" s="96">
        <v>197</v>
      </c>
    </row>
    <row r="289" spans="1:12" x14ac:dyDescent="0.25">
      <c r="A289" s="8">
        <v>3019</v>
      </c>
      <c r="B289" t="s">
        <v>98</v>
      </c>
      <c r="C289">
        <v>2018</v>
      </c>
      <c r="D289" s="96">
        <v>15584.21478</v>
      </c>
      <c r="E289" s="96">
        <v>163.83099999999999</v>
      </c>
      <c r="F289" s="96">
        <v>50950</v>
      </c>
      <c r="G289" s="96">
        <v>1154</v>
      </c>
      <c r="H289" s="96">
        <v>257</v>
      </c>
      <c r="I289" s="96">
        <v>0.22270363569259641</v>
      </c>
      <c r="J289" s="96">
        <v>1.296190246884573</v>
      </c>
      <c r="K289" s="96">
        <v>3</v>
      </c>
      <c r="L289" s="96">
        <v>197</v>
      </c>
    </row>
    <row r="290" spans="1:12" x14ac:dyDescent="0.25">
      <c r="A290" s="2">
        <v>3020</v>
      </c>
      <c r="B290" t="s">
        <v>59</v>
      </c>
      <c r="C290">
        <v>2005</v>
      </c>
      <c r="D290" s="96">
        <v>8778.0936900000015</v>
      </c>
      <c r="E290" s="96">
        <v>178.048</v>
      </c>
      <c r="F290" s="96">
        <v>42814</v>
      </c>
      <c r="G290" s="96">
        <v>833</v>
      </c>
      <c r="H290" s="96">
        <v>173</v>
      </c>
      <c r="I290" s="96">
        <v>0.20768307149410251</v>
      </c>
      <c r="J290" s="96">
        <v>1</v>
      </c>
      <c r="K290" s="96">
        <v>3</v>
      </c>
      <c r="L290" s="96">
        <v>178.048</v>
      </c>
    </row>
    <row r="291" spans="1:12" x14ac:dyDescent="0.25">
      <c r="A291" s="2">
        <v>3020</v>
      </c>
      <c r="B291" t="s">
        <v>59</v>
      </c>
      <c r="C291">
        <v>2006</v>
      </c>
      <c r="D291" s="96">
        <v>8954.6727200000005</v>
      </c>
      <c r="E291" s="96">
        <v>174.54499999999999</v>
      </c>
      <c r="F291" s="96">
        <v>42912</v>
      </c>
      <c r="G291" s="96">
        <v>833</v>
      </c>
      <c r="H291" s="96">
        <v>173</v>
      </c>
      <c r="I291" s="96">
        <v>0.20768307149410251</v>
      </c>
      <c r="J291" s="96">
        <v>1.0202019225402501</v>
      </c>
      <c r="K291" s="96">
        <v>3</v>
      </c>
      <c r="L291" s="96">
        <v>178.048</v>
      </c>
    </row>
    <row r="292" spans="1:12" x14ac:dyDescent="0.25">
      <c r="A292" s="2">
        <v>3020</v>
      </c>
      <c r="B292" t="s">
        <v>59</v>
      </c>
      <c r="C292">
        <v>2007</v>
      </c>
      <c r="D292" s="96">
        <v>15482.94277</v>
      </c>
      <c r="E292" s="96">
        <v>182.35400000000001</v>
      </c>
      <c r="F292" s="96">
        <v>43167</v>
      </c>
      <c r="G292" s="96">
        <v>833</v>
      </c>
      <c r="H292" s="96">
        <v>173</v>
      </c>
      <c r="I292" s="96">
        <v>0.20768307149410251</v>
      </c>
      <c r="J292" s="96">
        <v>1.05783897285015</v>
      </c>
      <c r="K292" s="96">
        <v>3</v>
      </c>
      <c r="L292" s="96">
        <v>182.35400000000001</v>
      </c>
    </row>
    <row r="293" spans="1:12" x14ac:dyDescent="0.25">
      <c r="A293" s="2">
        <v>3020</v>
      </c>
      <c r="B293" t="s">
        <v>59</v>
      </c>
      <c r="C293">
        <v>2008</v>
      </c>
      <c r="D293" s="96">
        <v>10723.48717</v>
      </c>
      <c r="E293" s="96">
        <v>189.10499999999999</v>
      </c>
      <c r="F293" s="96">
        <v>46215</v>
      </c>
      <c r="G293" s="96">
        <v>871</v>
      </c>
      <c r="H293" s="96">
        <v>175</v>
      </c>
      <c r="I293" s="96">
        <v>0.20091848075389859</v>
      </c>
      <c r="J293" s="96">
        <v>1.0801527868051599</v>
      </c>
      <c r="K293" s="96">
        <v>3</v>
      </c>
      <c r="L293" s="96">
        <v>189.10499999999999</v>
      </c>
    </row>
    <row r="294" spans="1:12" x14ac:dyDescent="0.25">
      <c r="A294" s="2">
        <v>3020</v>
      </c>
      <c r="B294" t="s">
        <v>59</v>
      </c>
      <c r="C294">
        <v>2009</v>
      </c>
      <c r="D294" s="96">
        <v>11803.26973</v>
      </c>
      <c r="E294" s="96">
        <v>206.94</v>
      </c>
      <c r="F294" s="96">
        <v>46539</v>
      </c>
      <c r="G294" s="96">
        <v>944</v>
      </c>
      <c r="H294" s="96">
        <v>213</v>
      </c>
      <c r="I294" s="96">
        <v>0.2256355881690979</v>
      </c>
      <c r="J294" s="96">
        <v>1.0943058118665809</v>
      </c>
      <c r="K294" s="96">
        <v>3</v>
      </c>
      <c r="L294" s="96">
        <v>206.94</v>
      </c>
    </row>
    <row r="295" spans="1:12" x14ac:dyDescent="0.25">
      <c r="A295" s="2">
        <v>3020</v>
      </c>
      <c r="B295" t="s">
        <v>59</v>
      </c>
      <c r="C295">
        <v>2010</v>
      </c>
      <c r="D295" s="96">
        <v>8163.6646000000019</v>
      </c>
      <c r="E295" s="96">
        <v>206.94</v>
      </c>
      <c r="F295" s="96">
        <v>46710</v>
      </c>
      <c r="G295" s="96">
        <v>944</v>
      </c>
      <c r="H295" s="96">
        <v>213</v>
      </c>
      <c r="I295" s="96">
        <v>0.2256355881690979</v>
      </c>
      <c r="J295" s="96">
        <v>1.127717210088893</v>
      </c>
      <c r="K295" s="96">
        <v>3</v>
      </c>
      <c r="L295" s="96">
        <v>206.94</v>
      </c>
    </row>
    <row r="296" spans="1:12" x14ac:dyDescent="0.25">
      <c r="A296" s="2">
        <v>3020</v>
      </c>
      <c r="B296" t="s">
        <v>59</v>
      </c>
      <c r="C296">
        <v>2011</v>
      </c>
      <c r="D296" s="96">
        <v>13116.62084</v>
      </c>
      <c r="E296" s="96">
        <v>196.11500000000001</v>
      </c>
      <c r="F296" s="96">
        <v>46748</v>
      </c>
      <c r="G296" s="96">
        <v>962</v>
      </c>
      <c r="H296" s="96">
        <v>225</v>
      </c>
      <c r="I296" s="96">
        <v>0.23388773202896121</v>
      </c>
      <c r="J296" s="96">
        <v>1.146665858992225</v>
      </c>
      <c r="K296" s="96">
        <v>3</v>
      </c>
      <c r="L296" s="96">
        <v>206.94</v>
      </c>
    </row>
    <row r="297" spans="1:12" x14ac:dyDescent="0.25">
      <c r="A297" s="2">
        <v>3020</v>
      </c>
      <c r="B297" t="s">
        <v>59</v>
      </c>
      <c r="C297">
        <v>2012</v>
      </c>
      <c r="D297" s="96">
        <v>14004.64754</v>
      </c>
      <c r="E297" s="96">
        <v>180.33199999999999</v>
      </c>
      <c r="F297" s="96">
        <v>46879</v>
      </c>
      <c r="G297" s="96">
        <v>971</v>
      </c>
      <c r="H297" s="96">
        <v>228</v>
      </c>
      <c r="I297" s="96">
        <v>0.23480947315692899</v>
      </c>
      <c r="J297" s="96">
        <v>1.1651097143670821</v>
      </c>
      <c r="K297" s="96">
        <v>3</v>
      </c>
      <c r="L297" s="96">
        <v>206.94</v>
      </c>
    </row>
    <row r="298" spans="1:12" x14ac:dyDescent="0.25">
      <c r="A298" s="2">
        <v>3020</v>
      </c>
      <c r="B298" t="s">
        <v>59</v>
      </c>
      <c r="C298">
        <v>2013</v>
      </c>
      <c r="D298" s="96">
        <v>12161.30264</v>
      </c>
      <c r="E298" s="96">
        <v>195.749</v>
      </c>
      <c r="F298" s="96">
        <v>47074</v>
      </c>
      <c r="G298" s="96">
        <v>980</v>
      </c>
      <c r="H298" s="96">
        <v>231</v>
      </c>
      <c r="I298" s="96">
        <v>0.23571428656578061</v>
      </c>
      <c r="J298" s="96">
        <v>1.183430563619132</v>
      </c>
      <c r="K298" s="96">
        <v>3</v>
      </c>
      <c r="L298" s="96">
        <v>206.94</v>
      </c>
    </row>
    <row r="299" spans="1:12" x14ac:dyDescent="0.25">
      <c r="A299" s="2">
        <v>3020</v>
      </c>
      <c r="B299" t="s">
        <v>59</v>
      </c>
      <c r="C299">
        <v>2014</v>
      </c>
      <c r="D299" s="96">
        <v>15498.931699999999</v>
      </c>
      <c r="E299" s="96">
        <v>194.17400000000001</v>
      </c>
      <c r="F299" s="96">
        <v>47187</v>
      </c>
      <c r="G299" s="96">
        <v>996</v>
      </c>
      <c r="H299" s="96">
        <v>244</v>
      </c>
      <c r="I299" s="96">
        <v>0.2449799180030823</v>
      </c>
      <c r="J299" s="96">
        <v>1.2032755955469121</v>
      </c>
      <c r="K299" s="96">
        <v>3</v>
      </c>
      <c r="L299" s="96">
        <v>206.94</v>
      </c>
    </row>
    <row r="300" spans="1:12" x14ac:dyDescent="0.25">
      <c r="A300" s="2">
        <v>3020</v>
      </c>
      <c r="B300" t="s">
        <v>59</v>
      </c>
      <c r="C300">
        <v>2015</v>
      </c>
      <c r="D300" s="96">
        <v>13322.807290000001</v>
      </c>
      <c r="E300" s="96">
        <v>185.13200000000001</v>
      </c>
      <c r="F300" s="96">
        <v>47298</v>
      </c>
      <c r="G300" s="96">
        <v>1001</v>
      </c>
      <c r="H300" s="96">
        <v>248</v>
      </c>
      <c r="I300" s="96">
        <v>0.24775224924087519</v>
      </c>
      <c r="J300" s="96">
        <v>1.2277103060682979</v>
      </c>
      <c r="K300" s="96">
        <v>3</v>
      </c>
      <c r="L300" s="96">
        <v>206.94</v>
      </c>
    </row>
    <row r="301" spans="1:12" x14ac:dyDescent="0.25">
      <c r="A301" s="2">
        <v>3020</v>
      </c>
      <c r="B301" t="s">
        <v>59</v>
      </c>
      <c r="C301">
        <v>2016</v>
      </c>
      <c r="D301" s="96">
        <v>14503.90365</v>
      </c>
      <c r="E301" s="96">
        <v>171.316</v>
      </c>
      <c r="F301" s="96">
        <v>47362</v>
      </c>
      <c r="G301" s="96">
        <v>1001</v>
      </c>
      <c r="H301" s="96">
        <v>250</v>
      </c>
      <c r="I301" s="96">
        <v>0.24975025653839111</v>
      </c>
      <c r="J301" s="96">
        <v>1.2405563987579731</v>
      </c>
      <c r="K301" s="96">
        <v>3</v>
      </c>
      <c r="L301" s="96">
        <v>206.94</v>
      </c>
    </row>
    <row r="302" spans="1:12" x14ac:dyDescent="0.25">
      <c r="A302" s="2">
        <v>3020</v>
      </c>
      <c r="B302" t="s">
        <v>59</v>
      </c>
      <c r="C302">
        <v>2017</v>
      </c>
      <c r="D302" s="96">
        <v>14302.53774</v>
      </c>
      <c r="E302" s="96">
        <v>163.61099999999999</v>
      </c>
      <c r="F302" s="96">
        <v>47427</v>
      </c>
      <c r="G302" s="96">
        <v>1005</v>
      </c>
      <c r="H302" s="96">
        <v>251</v>
      </c>
      <c r="I302" s="96">
        <v>0.24975124001502991</v>
      </c>
      <c r="J302" s="96">
        <v>1.2634585172770481</v>
      </c>
      <c r="K302" s="96">
        <v>3</v>
      </c>
      <c r="L302" s="96">
        <v>206.94</v>
      </c>
    </row>
    <row r="303" spans="1:12" x14ac:dyDescent="0.25">
      <c r="A303" s="2">
        <v>3020</v>
      </c>
      <c r="B303" t="s">
        <v>59</v>
      </c>
      <c r="C303">
        <v>2018</v>
      </c>
      <c r="D303" s="96">
        <v>15344.61377</v>
      </c>
      <c r="E303" s="96">
        <v>167.80600000000001</v>
      </c>
      <c r="F303" s="96">
        <v>47626</v>
      </c>
      <c r="G303" s="96">
        <v>1009</v>
      </c>
      <c r="H303" s="96">
        <v>253</v>
      </c>
      <c r="I303" s="96">
        <v>0.25074329972267151</v>
      </c>
      <c r="J303" s="96">
        <v>1.296190246884573</v>
      </c>
      <c r="K303" s="96">
        <v>3</v>
      </c>
      <c r="L303" s="96">
        <v>206.94</v>
      </c>
    </row>
    <row r="304" spans="1:12" x14ac:dyDescent="0.25">
      <c r="A304" s="2">
        <v>3020</v>
      </c>
      <c r="B304" t="s">
        <v>59</v>
      </c>
      <c r="C304">
        <v>2019</v>
      </c>
      <c r="D304" s="96">
        <v>15781.564130000001</v>
      </c>
      <c r="E304" s="96">
        <v>176.84299999999999</v>
      </c>
      <c r="F304" s="96">
        <v>47725</v>
      </c>
      <c r="G304" s="96">
        <v>1015</v>
      </c>
      <c r="H304" s="96">
        <v>253</v>
      </c>
      <c r="I304" s="96">
        <v>0.24926108121871951</v>
      </c>
      <c r="J304" s="96">
        <v>1.325735868420733</v>
      </c>
      <c r="K304" s="96">
        <v>3</v>
      </c>
      <c r="L304" s="96">
        <v>206.94</v>
      </c>
    </row>
    <row r="305" spans="1:12" x14ac:dyDescent="0.25">
      <c r="A305" s="2">
        <v>3020</v>
      </c>
      <c r="B305" t="s">
        <v>59</v>
      </c>
      <c r="C305">
        <v>2020</v>
      </c>
      <c r="D305" s="96">
        <v>15752.24042</v>
      </c>
      <c r="E305" s="96">
        <v>183.53700000000001</v>
      </c>
      <c r="F305" s="96">
        <v>47865</v>
      </c>
      <c r="G305" s="96">
        <v>1015</v>
      </c>
      <c r="H305" s="96">
        <v>256</v>
      </c>
      <c r="I305" s="96">
        <v>0.25221675634384161</v>
      </c>
      <c r="J305" s="96">
        <v>1.4069338926020389</v>
      </c>
      <c r="K305" s="96">
        <v>3</v>
      </c>
      <c r="L305" s="96">
        <v>206.94</v>
      </c>
    </row>
    <row r="306" spans="1:12" x14ac:dyDescent="0.25">
      <c r="A306" s="2">
        <v>3020</v>
      </c>
      <c r="B306" t="s">
        <v>59</v>
      </c>
      <c r="C306">
        <v>2021</v>
      </c>
      <c r="D306" s="96">
        <v>15745.314453125</v>
      </c>
      <c r="E306" s="96">
        <v>137.29499999999999</v>
      </c>
      <c r="F306" s="97">
        <v>47865</v>
      </c>
      <c r="G306" s="96">
        <v>1019</v>
      </c>
      <c r="H306" s="96">
        <v>258</v>
      </c>
      <c r="I306" s="96">
        <v>0.25318940137389601</v>
      </c>
      <c r="J306" s="96">
        <v>1.458402218</v>
      </c>
      <c r="K306" s="96">
        <v>3</v>
      </c>
      <c r="L306" s="96">
        <v>183.53700256347659</v>
      </c>
    </row>
    <row r="307" spans="1:12" x14ac:dyDescent="0.25">
      <c r="A307" s="2">
        <v>3021</v>
      </c>
      <c r="B307" t="s">
        <v>100</v>
      </c>
      <c r="C307">
        <v>2005</v>
      </c>
      <c r="D307" s="96">
        <v>7478.2007000000003</v>
      </c>
      <c r="E307" s="96">
        <v>181.99799999999999</v>
      </c>
      <c r="F307" s="96">
        <v>36235</v>
      </c>
      <c r="G307" s="96">
        <v>980</v>
      </c>
      <c r="H307" s="96">
        <v>505</v>
      </c>
      <c r="I307" s="96">
        <v>0.51530611515045166</v>
      </c>
      <c r="J307" s="96">
        <v>1</v>
      </c>
      <c r="K307" s="96">
        <v>3</v>
      </c>
      <c r="L307" s="96">
        <v>181.99799999999999</v>
      </c>
    </row>
    <row r="308" spans="1:12" x14ac:dyDescent="0.25">
      <c r="A308" s="2">
        <v>3021</v>
      </c>
      <c r="B308" t="s">
        <v>100</v>
      </c>
      <c r="C308">
        <v>2006</v>
      </c>
      <c r="D308" s="96">
        <v>8162.56315</v>
      </c>
      <c r="E308" s="96">
        <v>192.47499999999999</v>
      </c>
      <c r="F308" s="96">
        <v>34947</v>
      </c>
      <c r="G308" s="96">
        <v>996</v>
      </c>
      <c r="H308" s="96">
        <v>520</v>
      </c>
      <c r="I308" s="96">
        <v>0.52208834886550903</v>
      </c>
      <c r="J308" s="96">
        <v>1.0202019225402501</v>
      </c>
      <c r="K308" s="96">
        <v>3</v>
      </c>
      <c r="L308" s="96">
        <v>192.47499999999999</v>
      </c>
    </row>
    <row r="309" spans="1:12" x14ac:dyDescent="0.25">
      <c r="A309" s="2">
        <v>3021</v>
      </c>
      <c r="B309" t="s">
        <v>100</v>
      </c>
      <c r="C309">
        <v>2007</v>
      </c>
      <c r="D309" s="96">
        <v>8730.3676899999991</v>
      </c>
      <c r="E309" s="96">
        <v>185.761</v>
      </c>
      <c r="F309" s="96">
        <v>38278</v>
      </c>
      <c r="G309" s="96">
        <v>1021</v>
      </c>
      <c r="H309" s="96">
        <v>530</v>
      </c>
      <c r="I309" s="96">
        <v>0.51909893751144409</v>
      </c>
      <c r="J309" s="96">
        <v>1.05783897285015</v>
      </c>
      <c r="K309" s="96">
        <v>3</v>
      </c>
      <c r="L309" s="96">
        <v>192.47499999999999</v>
      </c>
    </row>
    <row r="310" spans="1:12" x14ac:dyDescent="0.25">
      <c r="A310" s="2">
        <v>3021</v>
      </c>
      <c r="B310" t="s">
        <v>100</v>
      </c>
      <c r="C310">
        <v>2008</v>
      </c>
      <c r="D310" s="96">
        <v>8206.8974099999978</v>
      </c>
      <c r="E310" s="96">
        <v>167.732</v>
      </c>
      <c r="F310" s="96">
        <v>39225</v>
      </c>
      <c r="G310" s="96">
        <v>1030</v>
      </c>
      <c r="H310" s="96">
        <v>535</v>
      </c>
      <c r="I310" s="96">
        <v>0.51941746473312378</v>
      </c>
      <c r="J310" s="96">
        <v>1.0801527868051599</v>
      </c>
      <c r="K310" s="96">
        <v>3</v>
      </c>
      <c r="L310" s="96">
        <v>192.47499999999999</v>
      </c>
    </row>
    <row r="311" spans="1:12" x14ac:dyDescent="0.25">
      <c r="A311" s="2">
        <v>3021</v>
      </c>
      <c r="B311" t="s">
        <v>100</v>
      </c>
      <c r="C311">
        <v>2009</v>
      </c>
      <c r="D311" s="96">
        <v>8455.9502599999978</v>
      </c>
      <c r="E311" s="96">
        <v>184.5</v>
      </c>
      <c r="F311" s="96">
        <v>39513</v>
      </c>
      <c r="G311" s="96">
        <v>1034</v>
      </c>
      <c r="H311" s="96">
        <v>539</v>
      </c>
      <c r="I311" s="96">
        <v>0.52127659320831299</v>
      </c>
      <c r="J311" s="96">
        <v>1.0943058118665809</v>
      </c>
      <c r="K311" s="96">
        <v>3</v>
      </c>
      <c r="L311" s="96">
        <v>192.47499999999999</v>
      </c>
    </row>
    <row r="312" spans="1:12" x14ac:dyDescent="0.25">
      <c r="A312" s="2">
        <v>3021</v>
      </c>
      <c r="B312" t="s">
        <v>100</v>
      </c>
      <c r="C312">
        <v>2010</v>
      </c>
      <c r="D312" s="96">
        <v>8865.6002499999995</v>
      </c>
      <c r="E312" s="96">
        <v>191.768</v>
      </c>
      <c r="F312" s="96">
        <v>39669</v>
      </c>
      <c r="G312" s="96">
        <v>1051</v>
      </c>
      <c r="H312" s="96">
        <v>552</v>
      </c>
      <c r="I312" s="96">
        <v>0.52521407604217529</v>
      </c>
      <c r="J312" s="96">
        <v>1.127717210088893</v>
      </c>
      <c r="K312" s="96">
        <v>3</v>
      </c>
      <c r="L312" s="96">
        <v>192.47499999999999</v>
      </c>
    </row>
    <row r="313" spans="1:12" x14ac:dyDescent="0.25">
      <c r="A313" s="2">
        <v>3021</v>
      </c>
      <c r="B313" t="s">
        <v>100</v>
      </c>
      <c r="C313">
        <v>2012</v>
      </c>
      <c r="D313" s="96">
        <v>8980.4654899999987</v>
      </c>
      <c r="E313" s="96">
        <v>203.14599999999999</v>
      </c>
      <c r="F313" s="96">
        <v>40915</v>
      </c>
      <c r="G313" s="96">
        <v>1063</v>
      </c>
      <c r="H313" s="96">
        <v>563</v>
      </c>
      <c r="I313" s="96">
        <v>0.52963310480117798</v>
      </c>
      <c r="J313" s="96">
        <v>1.1651097143670821</v>
      </c>
      <c r="K313" s="96">
        <v>3</v>
      </c>
      <c r="L313" s="96">
        <v>203.14599999999999</v>
      </c>
    </row>
    <row r="314" spans="1:12" x14ac:dyDescent="0.25">
      <c r="A314" s="2">
        <v>3021</v>
      </c>
      <c r="B314" t="s">
        <v>100</v>
      </c>
      <c r="C314">
        <v>2013</v>
      </c>
      <c r="D314" s="96">
        <v>10970.998089999999</v>
      </c>
      <c r="E314" s="96">
        <v>198.17599999999999</v>
      </c>
      <c r="F314" s="96">
        <v>41200</v>
      </c>
      <c r="G314" s="96">
        <v>1067</v>
      </c>
      <c r="H314" s="96">
        <v>568</v>
      </c>
      <c r="I314" s="96">
        <v>0.53233367204666138</v>
      </c>
      <c r="J314" s="96">
        <v>1.183430563619132</v>
      </c>
      <c r="K314" s="96">
        <v>3</v>
      </c>
      <c r="L314" s="96">
        <v>203.14599999999999</v>
      </c>
    </row>
    <row r="315" spans="1:12" x14ac:dyDescent="0.25">
      <c r="A315" s="2">
        <v>3021</v>
      </c>
      <c r="B315" t="s">
        <v>100</v>
      </c>
      <c r="C315">
        <v>2014</v>
      </c>
      <c r="D315" s="96">
        <v>10593.276680000001</v>
      </c>
      <c r="E315" s="96">
        <v>171.946</v>
      </c>
      <c r="F315" s="96">
        <v>41488</v>
      </c>
      <c r="G315" s="96">
        <v>1073</v>
      </c>
      <c r="H315" s="96">
        <v>576</v>
      </c>
      <c r="I315" s="96">
        <v>0.53681266307830811</v>
      </c>
      <c r="J315" s="96">
        <v>1.2032755955469121</v>
      </c>
      <c r="K315" s="96">
        <v>3</v>
      </c>
      <c r="L315" s="96">
        <v>203.14599999999999</v>
      </c>
    </row>
    <row r="316" spans="1:12" x14ac:dyDescent="0.25">
      <c r="A316" s="2">
        <v>3021</v>
      </c>
      <c r="B316" t="s">
        <v>100</v>
      </c>
      <c r="C316">
        <v>2015</v>
      </c>
      <c r="D316" s="96">
        <v>11406.66106</v>
      </c>
      <c r="E316" s="96">
        <v>181.74199999999999</v>
      </c>
      <c r="F316" s="96">
        <v>41798</v>
      </c>
      <c r="G316" s="96">
        <v>1084</v>
      </c>
      <c r="H316" s="96">
        <v>583</v>
      </c>
      <c r="I316" s="96">
        <v>0.5378229022026062</v>
      </c>
      <c r="J316" s="96">
        <v>1.2277103060682979</v>
      </c>
      <c r="K316" s="96">
        <v>3</v>
      </c>
      <c r="L316" s="96">
        <v>203.14599999999999</v>
      </c>
    </row>
    <row r="317" spans="1:12" x14ac:dyDescent="0.25">
      <c r="A317" s="2">
        <v>3021</v>
      </c>
      <c r="B317" t="s">
        <v>100</v>
      </c>
      <c r="C317">
        <v>2016</v>
      </c>
      <c r="D317" s="96">
        <v>11860.80625</v>
      </c>
      <c r="E317" s="96">
        <v>189.95699999999999</v>
      </c>
      <c r="F317" s="96">
        <v>42178</v>
      </c>
      <c r="G317" s="96">
        <v>1095</v>
      </c>
      <c r="H317" s="96">
        <v>588</v>
      </c>
      <c r="I317" s="96">
        <v>0.53698629140853882</v>
      </c>
      <c r="J317" s="96">
        <v>1.2405563987579731</v>
      </c>
      <c r="K317" s="96">
        <v>3</v>
      </c>
      <c r="L317" s="96">
        <v>203.14599999999999</v>
      </c>
    </row>
    <row r="318" spans="1:12" x14ac:dyDescent="0.25">
      <c r="A318" s="2">
        <v>3021</v>
      </c>
      <c r="B318" t="s">
        <v>100</v>
      </c>
      <c r="C318">
        <v>2017</v>
      </c>
      <c r="D318" s="96">
        <v>12229.010700000001</v>
      </c>
      <c r="E318" s="96">
        <v>175.81800000000001</v>
      </c>
      <c r="F318" s="96">
        <v>42498</v>
      </c>
      <c r="G318" s="96">
        <v>1104</v>
      </c>
      <c r="H318" s="96">
        <v>599</v>
      </c>
      <c r="I318" s="96">
        <v>0.54257243871688843</v>
      </c>
      <c r="J318" s="96">
        <v>1.2634585172770481</v>
      </c>
      <c r="K318" s="96">
        <v>3</v>
      </c>
      <c r="L318" s="96">
        <v>203.14599999999999</v>
      </c>
    </row>
    <row r="319" spans="1:12" x14ac:dyDescent="0.25">
      <c r="A319" s="2">
        <v>3021</v>
      </c>
      <c r="B319" t="s">
        <v>100</v>
      </c>
      <c r="C319">
        <v>2018</v>
      </c>
      <c r="D319" s="96">
        <v>11371.605970000001</v>
      </c>
      <c r="E319" s="96">
        <v>192.93700000000001</v>
      </c>
      <c r="F319" s="96">
        <v>42906</v>
      </c>
      <c r="G319" s="96">
        <v>1135</v>
      </c>
      <c r="H319" s="96">
        <v>622</v>
      </c>
      <c r="I319" s="96">
        <v>0.54801762104034424</v>
      </c>
      <c r="J319" s="96">
        <v>1.296190246884573</v>
      </c>
      <c r="K319" s="96">
        <v>3</v>
      </c>
      <c r="L319" s="96">
        <v>203.14599999999999</v>
      </c>
    </row>
    <row r="320" spans="1:12" x14ac:dyDescent="0.25">
      <c r="A320" s="2">
        <v>3022</v>
      </c>
      <c r="B320" t="s">
        <v>34</v>
      </c>
      <c r="C320">
        <v>2005</v>
      </c>
      <c r="D320" s="96">
        <v>10834.79341</v>
      </c>
      <c r="E320" s="96">
        <v>299.18</v>
      </c>
      <c r="F320" s="96">
        <v>54802</v>
      </c>
      <c r="G320" s="96">
        <v>1150</v>
      </c>
      <c r="H320" s="96">
        <v>327</v>
      </c>
      <c r="I320" s="96">
        <v>0.28434783220291138</v>
      </c>
      <c r="J320" s="96">
        <v>1</v>
      </c>
      <c r="K320" s="96">
        <v>3</v>
      </c>
      <c r="L320" s="96">
        <v>299.18</v>
      </c>
    </row>
    <row r="321" spans="1:12" x14ac:dyDescent="0.25">
      <c r="A321" s="2">
        <v>3022</v>
      </c>
      <c r="B321" t="s">
        <v>34</v>
      </c>
      <c r="C321">
        <v>2006</v>
      </c>
      <c r="D321" s="96">
        <v>10157.353789999999</v>
      </c>
      <c r="E321" s="96">
        <v>301.57</v>
      </c>
      <c r="F321" s="96">
        <v>55264</v>
      </c>
      <c r="G321" s="96">
        <v>1144</v>
      </c>
      <c r="H321" s="96">
        <v>317</v>
      </c>
      <c r="I321" s="96">
        <v>0.2770979106426239</v>
      </c>
      <c r="J321" s="96">
        <v>1.0202019225402501</v>
      </c>
      <c r="K321" s="96">
        <v>3</v>
      </c>
      <c r="L321" s="96">
        <v>301.57</v>
      </c>
    </row>
    <row r="322" spans="1:12" x14ac:dyDescent="0.25">
      <c r="A322" s="2">
        <v>3022</v>
      </c>
      <c r="B322" t="s">
        <v>34</v>
      </c>
      <c r="C322">
        <v>2007</v>
      </c>
      <c r="D322" s="96">
        <v>10332.77541</v>
      </c>
      <c r="E322" s="96">
        <v>285.66600000000011</v>
      </c>
      <c r="F322" s="96">
        <v>55082</v>
      </c>
      <c r="G322" s="96">
        <v>1132</v>
      </c>
      <c r="H322" s="96">
        <v>320</v>
      </c>
      <c r="I322" s="96">
        <v>0.28268551826477051</v>
      </c>
      <c r="J322" s="96">
        <v>1.05783897285015</v>
      </c>
      <c r="K322" s="96">
        <v>3</v>
      </c>
      <c r="L322" s="96">
        <v>301.57</v>
      </c>
    </row>
    <row r="323" spans="1:12" x14ac:dyDescent="0.25">
      <c r="A323" s="2">
        <v>3022</v>
      </c>
      <c r="B323" t="s">
        <v>34</v>
      </c>
      <c r="C323">
        <v>2008</v>
      </c>
      <c r="D323" s="96">
        <v>10195.082619999999</v>
      </c>
      <c r="E323" s="96">
        <v>269.84399999999999</v>
      </c>
      <c r="F323" s="96">
        <v>55253</v>
      </c>
      <c r="G323" s="96">
        <v>1145</v>
      </c>
      <c r="H323" s="96">
        <v>337</v>
      </c>
      <c r="I323" s="96">
        <v>0.2943231463432312</v>
      </c>
      <c r="J323" s="96">
        <v>1.0801527868051599</v>
      </c>
      <c r="K323" s="96">
        <v>3</v>
      </c>
      <c r="L323" s="96">
        <v>301.57</v>
      </c>
    </row>
    <row r="324" spans="1:12" x14ac:dyDescent="0.25">
      <c r="A324" s="2">
        <v>3022</v>
      </c>
      <c r="B324" t="s">
        <v>34</v>
      </c>
      <c r="C324">
        <v>2009</v>
      </c>
      <c r="D324" s="96">
        <v>10757.17187</v>
      </c>
      <c r="E324" s="96">
        <v>246.572</v>
      </c>
      <c r="F324" s="96">
        <v>56322</v>
      </c>
      <c r="G324" s="96">
        <v>1178</v>
      </c>
      <c r="H324" s="96">
        <v>340</v>
      </c>
      <c r="I324" s="96">
        <v>0.28862479329109192</v>
      </c>
      <c r="J324" s="96">
        <v>1.0943058118665809</v>
      </c>
      <c r="K324" s="96">
        <v>3</v>
      </c>
      <c r="L324" s="96">
        <v>301.57</v>
      </c>
    </row>
    <row r="325" spans="1:12" x14ac:dyDescent="0.25">
      <c r="A325" s="2">
        <v>3022</v>
      </c>
      <c r="B325" t="s">
        <v>34</v>
      </c>
      <c r="C325">
        <v>2010</v>
      </c>
      <c r="D325" s="96">
        <v>11830.017099999999</v>
      </c>
      <c r="E325" s="96">
        <v>260.447</v>
      </c>
      <c r="F325" s="96">
        <v>56311</v>
      </c>
      <c r="G325" s="96">
        <v>1255</v>
      </c>
      <c r="H325" s="96">
        <v>399</v>
      </c>
      <c r="I325" s="96">
        <v>0.31792828440666199</v>
      </c>
      <c r="J325" s="96">
        <v>1.127717210088893</v>
      </c>
      <c r="K325" s="96">
        <v>3</v>
      </c>
      <c r="L325" s="96">
        <v>301.57</v>
      </c>
    </row>
    <row r="326" spans="1:12" x14ac:dyDescent="0.25">
      <c r="A326" s="2">
        <v>3022</v>
      </c>
      <c r="B326" t="s">
        <v>34</v>
      </c>
      <c r="C326">
        <v>2011</v>
      </c>
      <c r="D326" s="96">
        <v>14604.8102</v>
      </c>
      <c r="E326" s="96">
        <v>238.91900000000001</v>
      </c>
      <c r="F326" s="96">
        <v>56556</v>
      </c>
      <c r="G326" s="96">
        <v>1194</v>
      </c>
      <c r="H326" s="96">
        <v>360</v>
      </c>
      <c r="I326" s="96">
        <v>0.30150753259658808</v>
      </c>
      <c r="J326" s="96">
        <v>1.146665858992225</v>
      </c>
      <c r="K326" s="96">
        <v>3</v>
      </c>
      <c r="L326" s="96">
        <v>301.57</v>
      </c>
    </row>
    <row r="327" spans="1:12" x14ac:dyDescent="0.25">
      <c r="A327" s="2">
        <v>3022</v>
      </c>
      <c r="B327" t="s">
        <v>34</v>
      </c>
      <c r="C327">
        <v>2012</v>
      </c>
      <c r="D327" s="96">
        <v>13929.380939999999</v>
      </c>
      <c r="E327" s="96">
        <v>262.786</v>
      </c>
      <c r="F327" s="96">
        <v>56795</v>
      </c>
      <c r="G327" s="96">
        <v>1211</v>
      </c>
      <c r="H327" s="96">
        <v>368</v>
      </c>
      <c r="I327" s="96">
        <v>0.30388107895851141</v>
      </c>
      <c r="J327" s="96">
        <v>1.1651097143670821</v>
      </c>
      <c r="K327" s="96">
        <v>3</v>
      </c>
      <c r="L327" s="96">
        <v>301.57</v>
      </c>
    </row>
    <row r="328" spans="1:12" x14ac:dyDescent="0.25">
      <c r="A328" s="2">
        <v>3022</v>
      </c>
      <c r="B328" t="s">
        <v>34</v>
      </c>
      <c r="C328">
        <v>2013</v>
      </c>
      <c r="D328" s="96">
        <v>13592.474490000001</v>
      </c>
      <c r="E328" s="96">
        <v>253.559</v>
      </c>
      <c r="F328" s="96">
        <v>56231</v>
      </c>
      <c r="G328" s="96">
        <v>1210</v>
      </c>
      <c r="H328" s="96">
        <v>378</v>
      </c>
      <c r="I328" s="96">
        <v>0.31239670515060419</v>
      </c>
      <c r="J328" s="96">
        <v>1.183430563619132</v>
      </c>
      <c r="K328" s="96">
        <v>3</v>
      </c>
      <c r="L328" s="96">
        <v>301.57</v>
      </c>
    </row>
    <row r="329" spans="1:12" x14ac:dyDescent="0.25">
      <c r="A329" s="2">
        <v>3022</v>
      </c>
      <c r="B329" t="s">
        <v>34</v>
      </c>
      <c r="C329">
        <v>2014</v>
      </c>
      <c r="D329" s="96">
        <v>13454.992770000001</v>
      </c>
      <c r="E329" s="96">
        <v>227.636</v>
      </c>
      <c r="F329" s="96">
        <v>57421</v>
      </c>
      <c r="G329" s="96">
        <v>1213</v>
      </c>
      <c r="H329" s="96">
        <v>380</v>
      </c>
      <c r="I329" s="96">
        <v>0.3132728636264801</v>
      </c>
      <c r="J329" s="96">
        <v>1.2032755955469121</v>
      </c>
      <c r="K329" s="96">
        <v>3</v>
      </c>
      <c r="L329" s="96">
        <v>301.57</v>
      </c>
    </row>
    <row r="330" spans="1:12" x14ac:dyDescent="0.25">
      <c r="A330" s="2">
        <v>3022</v>
      </c>
      <c r="B330" t="s">
        <v>34</v>
      </c>
      <c r="C330">
        <v>2015</v>
      </c>
      <c r="D330" s="96">
        <v>13410.598830000001</v>
      </c>
      <c r="E330" s="96">
        <v>232.75299999999999</v>
      </c>
      <c r="F330" s="96">
        <v>57731</v>
      </c>
      <c r="G330" s="96">
        <v>1216</v>
      </c>
      <c r="H330" s="96">
        <v>396</v>
      </c>
      <c r="I330" s="96">
        <v>0.32565790414810181</v>
      </c>
      <c r="J330" s="96">
        <v>1.2277103060682979</v>
      </c>
      <c r="K330" s="96">
        <v>3</v>
      </c>
      <c r="L330" s="96">
        <v>301.57</v>
      </c>
    </row>
    <row r="331" spans="1:12" x14ac:dyDescent="0.25">
      <c r="A331" s="2">
        <v>3022</v>
      </c>
      <c r="B331" t="s">
        <v>34</v>
      </c>
      <c r="C331">
        <v>2016</v>
      </c>
      <c r="D331" s="96">
        <v>14969.89431</v>
      </c>
      <c r="E331" s="96">
        <v>254.21799999999999</v>
      </c>
      <c r="F331" s="96">
        <v>58079</v>
      </c>
      <c r="G331" s="96">
        <v>1195</v>
      </c>
      <c r="H331" s="96">
        <v>375</v>
      </c>
      <c r="I331" s="96">
        <v>0.31380751729011541</v>
      </c>
      <c r="J331" s="96">
        <v>1.2405563987579731</v>
      </c>
      <c r="K331" s="96">
        <v>3</v>
      </c>
      <c r="L331" s="96">
        <v>301.57</v>
      </c>
    </row>
    <row r="332" spans="1:12" x14ac:dyDescent="0.25">
      <c r="A332" s="2">
        <v>3022</v>
      </c>
      <c r="B332" t="s">
        <v>34</v>
      </c>
      <c r="C332">
        <v>2017</v>
      </c>
      <c r="D332" s="96">
        <v>14410.843000000001</v>
      </c>
      <c r="E332" s="96">
        <v>228.19200000000001</v>
      </c>
      <c r="F332" s="96">
        <v>58661</v>
      </c>
      <c r="G332" s="96">
        <v>1236</v>
      </c>
      <c r="H332" s="96">
        <v>400</v>
      </c>
      <c r="I332" s="96">
        <v>0.32362458109855652</v>
      </c>
      <c r="J332" s="96">
        <v>1.2634585172770481</v>
      </c>
      <c r="K332" s="96">
        <v>3</v>
      </c>
      <c r="L332" s="96">
        <v>301.57</v>
      </c>
    </row>
    <row r="333" spans="1:12" x14ac:dyDescent="0.25">
      <c r="A333" s="2">
        <v>3022</v>
      </c>
      <c r="B333" t="s">
        <v>34</v>
      </c>
      <c r="C333">
        <v>2018</v>
      </c>
      <c r="D333" s="96">
        <v>14671.273730000001</v>
      </c>
      <c r="E333" s="96">
        <v>231.78200000000001</v>
      </c>
      <c r="F333" s="96">
        <v>59186</v>
      </c>
      <c r="G333" s="96">
        <v>1243</v>
      </c>
      <c r="H333" s="96">
        <v>408</v>
      </c>
      <c r="I333" s="96">
        <v>0.32823812961578369</v>
      </c>
      <c r="J333" s="96">
        <v>1.296190246884573</v>
      </c>
      <c r="K333" s="96">
        <v>3</v>
      </c>
      <c r="L333" s="96">
        <v>301.57</v>
      </c>
    </row>
    <row r="334" spans="1:12" x14ac:dyDescent="0.25">
      <c r="A334" s="2">
        <v>3022</v>
      </c>
      <c r="B334" t="s">
        <v>34</v>
      </c>
      <c r="C334">
        <v>2019</v>
      </c>
      <c r="D334" s="96">
        <v>14210.551460000001</v>
      </c>
      <c r="E334" s="96">
        <v>229.17400000000001</v>
      </c>
      <c r="F334" s="96">
        <v>59810</v>
      </c>
      <c r="G334" s="96">
        <v>3083</v>
      </c>
      <c r="H334" s="96">
        <v>1201</v>
      </c>
      <c r="I334" s="96">
        <v>0.38955563306808472</v>
      </c>
      <c r="J334" s="96">
        <v>1.325735868420733</v>
      </c>
      <c r="K334" s="96">
        <v>3</v>
      </c>
      <c r="L334" s="96">
        <v>301.57</v>
      </c>
    </row>
    <row r="335" spans="1:12" x14ac:dyDescent="0.25">
      <c r="A335" s="2">
        <v>3022</v>
      </c>
      <c r="B335" t="s">
        <v>34</v>
      </c>
      <c r="C335">
        <v>2020</v>
      </c>
      <c r="D335" s="96">
        <v>14254.828820000001</v>
      </c>
      <c r="E335" s="96">
        <v>252.03399999999999</v>
      </c>
      <c r="F335" s="96">
        <v>60587</v>
      </c>
      <c r="G335" s="96">
        <v>3043</v>
      </c>
      <c r="H335" s="96">
        <v>1234</v>
      </c>
      <c r="I335" s="96">
        <v>0.40552085638046259</v>
      </c>
      <c r="J335" s="96">
        <v>1.4069338926020389</v>
      </c>
      <c r="K335" s="96">
        <v>3</v>
      </c>
      <c r="L335" s="96">
        <v>301.57</v>
      </c>
    </row>
    <row r="336" spans="1:12" x14ac:dyDescent="0.25">
      <c r="A336" s="2">
        <v>3022</v>
      </c>
      <c r="B336" t="s">
        <v>34</v>
      </c>
      <c r="C336">
        <v>2021</v>
      </c>
      <c r="D336" s="96">
        <v>14383.5</v>
      </c>
      <c r="E336" s="96">
        <v>245.24</v>
      </c>
      <c r="F336" s="96">
        <v>61507</v>
      </c>
      <c r="G336" s="96">
        <v>3215</v>
      </c>
      <c r="H336" s="96">
        <v>1519</v>
      </c>
      <c r="I336" s="96">
        <v>0.47247278382581648</v>
      </c>
      <c r="J336" s="96">
        <v>1.458402218</v>
      </c>
      <c r="K336" s="96">
        <v>3</v>
      </c>
      <c r="L336" s="96">
        <v>252.03399658203131</v>
      </c>
    </row>
    <row r="337" spans="1:12" x14ac:dyDescent="0.25">
      <c r="A337" s="2">
        <v>3023</v>
      </c>
      <c r="B337" t="s">
        <v>45</v>
      </c>
      <c r="C337">
        <v>2005</v>
      </c>
      <c r="D337" s="96">
        <v>7334.7013099999986</v>
      </c>
      <c r="E337" s="96">
        <v>192.71100000000001</v>
      </c>
      <c r="F337" s="96">
        <v>35986</v>
      </c>
      <c r="G337" s="96">
        <v>478</v>
      </c>
      <c r="H337" s="96">
        <v>203</v>
      </c>
      <c r="I337" s="96">
        <v>0.42468619346618652</v>
      </c>
      <c r="J337" s="96">
        <v>1</v>
      </c>
      <c r="K337" s="96">
        <v>3</v>
      </c>
      <c r="L337" s="96">
        <v>192.71100000000001</v>
      </c>
    </row>
    <row r="338" spans="1:12" x14ac:dyDescent="0.25">
      <c r="A338" s="2">
        <v>3023</v>
      </c>
      <c r="B338" t="s">
        <v>45</v>
      </c>
      <c r="C338">
        <v>2006</v>
      </c>
      <c r="D338" s="96">
        <v>6525.0236300000006</v>
      </c>
      <c r="E338" s="96">
        <v>196.464</v>
      </c>
      <c r="F338" s="96">
        <v>36569</v>
      </c>
      <c r="G338" s="96">
        <v>491</v>
      </c>
      <c r="H338" s="96">
        <v>214</v>
      </c>
      <c r="I338" s="96">
        <v>0.43584522604942322</v>
      </c>
      <c r="J338" s="96">
        <v>1.0202019225402501</v>
      </c>
      <c r="K338" s="96">
        <v>3</v>
      </c>
      <c r="L338" s="96">
        <v>196.464</v>
      </c>
    </row>
    <row r="339" spans="1:12" x14ac:dyDescent="0.25">
      <c r="A339" s="2">
        <v>3023</v>
      </c>
      <c r="B339" t="s">
        <v>45</v>
      </c>
      <c r="C339">
        <v>2007</v>
      </c>
      <c r="D339" s="96">
        <v>7958.0930099999996</v>
      </c>
      <c r="E339" s="96">
        <v>191.679</v>
      </c>
      <c r="F339" s="96">
        <v>37108</v>
      </c>
      <c r="G339" s="96">
        <v>490</v>
      </c>
      <c r="H339" s="96">
        <v>217</v>
      </c>
      <c r="I339" s="96">
        <v>0.44285714626312261</v>
      </c>
      <c r="J339" s="96">
        <v>1.05783897285015</v>
      </c>
      <c r="K339" s="96">
        <v>3</v>
      </c>
      <c r="L339" s="96">
        <v>196.464</v>
      </c>
    </row>
    <row r="340" spans="1:12" x14ac:dyDescent="0.25">
      <c r="A340" s="2">
        <v>3023</v>
      </c>
      <c r="B340" t="s">
        <v>45</v>
      </c>
      <c r="C340">
        <v>2008</v>
      </c>
      <c r="D340" s="96">
        <v>7693.996263</v>
      </c>
      <c r="E340" s="96">
        <v>182.43899999999999</v>
      </c>
      <c r="F340" s="96">
        <v>37473</v>
      </c>
      <c r="G340" s="96">
        <v>486</v>
      </c>
      <c r="H340" s="96">
        <v>221</v>
      </c>
      <c r="I340" s="96">
        <v>0.4547325074672699</v>
      </c>
      <c r="J340" s="96">
        <v>1.0801527868051599</v>
      </c>
      <c r="K340" s="96">
        <v>3</v>
      </c>
      <c r="L340" s="96">
        <v>196.464</v>
      </c>
    </row>
    <row r="341" spans="1:12" x14ac:dyDescent="0.25">
      <c r="A341" s="2">
        <v>3023</v>
      </c>
      <c r="B341" t="s">
        <v>45</v>
      </c>
      <c r="C341">
        <v>2009</v>
      </c>
      <c r="D341" s="96">
        <v>7890.8925399999989</v>
      </c>
      <c r="E341" s="96">
        <v>180.423</v>
      </c>
      <c r="F341" s="96">
        <v>37668</v>
      </c>
      <c r="G341" s="96">
        <v>541</v>
      </c>
      <c r="H341" s="96">
        <v>275</v>
      </c>
      <c r="I341" s="96">
        <v>0.50831794738769531</v>
      </c>
      <c r="J341" s="96">
        <v>1.0943058118665809</v>
      </c>
      <c r="K341" s="96">
        <v>3</v>
      </c>
      <c r="L341" s="96">
        <v>196.464</v>
      </c>
    </row>
    <row r="342" spans="1:12" x14ac:dyDescent="0.25">
      <c r="A342" s="2">
        <v>3023</v>
      </c>
      <c r="B342" t="s">
        <v>45</v>
      </c>
      <c r="C342">
        <v>2010</v>
      </c>
      <c r="D342" s="96">
        <v>7627.5217400000001</v>
      </c>
      <c r="E342" s="96">
        <v>189.6</v>
      </c>
      <c r="F342" s="96">
        <v>37654</v>
      </c>
      <c r="G342" s="96">
        <v>508</v>
      </c>
      <c r="H342" s="96">
        <v>242</v>
      </c>
      <c r="I342" s="96">
        <v>0.47637796401977539</v>
      </c>
      <c r="J342" s="96">
        <v>1.127717210088893</v>
      </c>
      <c r="K342" s="96">
        <v>3</v>
      </c>
      <c r="L342" s="96">
        <v>196.464</v>
      </c>
    </row>
    <row r="343" spans="1:12" x14ac:dyDescent="0.25">
      <c r="A343" s="2">
        <v>3023</v>
      </c>
      <c r="B343" t="s">
        <v>45</v>
      </c>
      <c r="C343">
        <v>2011</v>
      </c>
      <c r="D343" s="96">
        <v>6706.1552899999997</v>
      </c>
      <c r="E343" s="96">
        <v>192.53800000000001</v>
      </c>
      <c r="F343" s="96">
        <v>37964</v>
      </c>
      <c r="G343" s="96">
        <v>649</v>
      </c>
      <c r="H343" s="96">
        <v>260</v>
      </c>
      <c r="I343" s="96">
        <v>0.40061631798744202</v>
      </c>
      <c r="J343" s="96">
        <v>1.146665858992225</v>
      </c>
      <c r="K343" s="96">
        <v>3</v>
      </c>
      <c r="L343" s="96">
        <v>196.464</v>
      </c>
    </row>
    <row r="344" spans="1:12" x14ac:dyDescent="0.25">
      <c r="A344" s="2">
        <v>3023</v>
      </c>
      <c r="B344" t="s">
        <v>45</v>
      </c>
      <c r="C344">
        <v>2012</v>
      </c>
      <c r="D344" s="96">
        <v>7611.9560899999997</v>
      </c>
      <c r="E344" s="96">
        <v>192.04499999999999</v>
      </c>
      <c r="F344" s="96">
        <v>38260</v>
      </c>
      <c r="G344" s="96">
        <v>512</v>
      </c>
      <c r="H344" s="96">
        <v>238</v>
      </c>
      <c r="I344" s="96">
        <v>0.46484375</v>
      </c>
      <c r="J344" s="96">
        <v>1.1651097143670821</v>
      </c>
      <c r="K344" s="96">
        <v>3</v>
      </c>
      <c r="L344" s="96">
        <v>196.464</v>
      </c>
    </row>
    <row r="345" spans="1:12" x14ac:dyDescent="0.25">
      <c r="A345" s="2">
        <v>3023</v>
      </c>
      <c r="B345" t="s">
        <v>45</v>
      </c>
      <c r="C345">
        <v>2013</v>
      </c>
      <c r="D345" s="96">
        <v>8847.1389200000012</v>
      </c>
      <c r="E345" s="96">
        <v>197.59100000000001</v>
      </c>
      <c r="F345" s="96">
        <v>38543</v>
      </c>
      <c r="G345" s="96">
        <v>496</v>
      </c>
      <c r="H345" s="96">
        <v>227</v>
      </c>
      <c r="I345" s="96">
        <v>0.45766130089759832</v>
      </c>
      <c r="J345" s="96">
        <v>1.183430563619132</v>
      </c>
      <c r="K345" s="96">
        <v>3</v>
      </c>
      <c r="L345" s="96">
        <v>197.59100000000001</v>
      </c>
    </row>
    <row r="346" spans="1:12" x14ac:dyDescent="0.25">
      <c r="A346" s="2">
        <v>3023</v>
      </c>
      <c r="B346" t="s">
        <v>45</v>
      </c>
      <c r="C346">
        <v>2014</v>
      </c>
      <c r="D346" s="96">
        <v>9142.9663500000006</v>
      </c>
      <c r="E346" s="96">
        <v>169.31</v>
      </c>
      <c r="F346" s="96">
        <v>38789</v>
      </c>
      <c r="G346" s="96">
        <v>500</v>
      </c>
      <c r="H346" s="96">
        <v>233</v>
      </c>
      <c r="I346" s="96">
        <v>0.46599999070167542</v>
      </c>
      <c r="J346" s="96">
        <v>1.2032755955469121</v>
      </c>
      <c r="K346" s="96">
        <v>3</v>
      </c>
      <c r="L346" s="96">
        <v>197.59100000000001</v>
      </c>
    </row>
    <row r="347" spans="1:12" x14ac:dyDescent="0.25">
      <c r="A347" s="2">
        <v>3023</v>
      </c>
      <c r="B347" t="s">
        <v>45</v>
      </c>
      <c r="C347">
        <v>2015</v>
      </c>
      <c r="D347" s="96">
        <v>9110.8595000000005</v>
      </c>
      <c r="E347" s="96">
        <v>175.113</v>
      </c>
      <c r="F347" s="96">
        <v>39127</v>
      </c>
      <c r="G347" s="96">
        <v>498</v>
      </c>
      <c r="H347" s="96">
        <v>232</v>
      </c>
      <c r="I347" s="96">
        <v>0.46586346626281738</v>
      </c>
      <c r="J347" s="96">
        <v>1.2277103060682979</v>
      </c>
      <c r="K347" s="96">
        <v>3</v>
      </c>
      <c r="L347" s="96">
        <v>197.59100000000001</v>
      </c>
    </row>
    <row r="348" spans="1:12" x14ac:dyDescent="0.25">
      <c r="A348" s="2">
        <v>3023</v>
      </c>
      <c r="B348" t="s">
        <v>45</v>
      </c>
      <c r="C348">
        <v>2016</v>
      </c>
      <c r="D348" s="96">
        <v>10418.33236</v>
      </c>
      <c r="E348" s="96">
        <v>187.33099999999999</v>
      </c>
      <c r="F348" s="96">
        <v>39405</v>
      </c>
      <c r="G348" s="96">
        <v>503</v>
      </c>
      <c r="H348" s="96">
        <v>233</v>
      </c>
      <c r="I348" s="96">
        <v>0.46322068572044373</v>
      </c>
      <c r="J348" s="96">
        <v>1.2405563987579731</v>
      </c>
      <c r="K348" s="96">
        <v>3</v>
      </c>
      <c r="L348" s="96">
        <v>197.59100000000001</v>
      </c>
    </row>
    <row r="349" spans="1:12" x14ac:dyDescent="0.25">
      <c r="A349" s="2">
        <v>3023</v>
      </c>
      <c r="B349" t="s">
        <v>45</v>
      </c>
      <c r="C349">
        <v>2017</v>
      </c>
      <c r="D349" s="96">
        <v>10108.74379</v>
      </c>
      <c r="E349" s="96">
        <v>172.881</v>
      </c>
      <c r="F349" s="96">
        <v>39622</v>
      </c>
      <c r="G349" s="96">
        <v>507</v>
      </c>
      <c r="H349" s="96">
        <v>238</v>
      </c>
      <c r="I349" s="96">
        <v>0.46942800283432012</v>
      </c>
      <c r="J349" s="96">
        <v>1.2634585172770481</v>
      </c>
      <c r="K349" s="96">
        <v>3</v>
      </c>
      <c r="L349" s="96">
        <v>197.59100000000001</v>
      </c>
    </row>
    <row r="350" spans="1:12" x14ac:dyDescent="0.25">
      <c r="A350" s="2">
        <v>3023</v>
      </c>
      <c r="B350" t="s">
        <v>45</v>
      </c>
      <c r="C350">
        <v>2018</v>
      </c>
      <c r="D350" s="96">
        <v>10799.74221</v>
      </c>
      <c r="E350" s="96">
        <v>186.91200000000001</v>
      </c>
      <c r="F350" s="96">
        <v>39904</v>
      </c>
      <c r="G350" s="96">
        <v>510</v>
      </c>
      <c r="H350" s="96">
        <v>240</v>
      </c>
      <c r="I350" s="96">
        <v>0.47058823704719538</v>
      </c>
      <c r="J350" s="96">
        <v>1.296190246884573</v>
      </c>
      <c r="K350" s="96">
        <v>3</v>
      </c>
      <c r="L350" s="96">
        <v>197.59100000000001</v>
      </c>
    </row>
    <row r="351" spans="1:12" x14ac:dyDescent="0.25">
      <c r="A351" s="2">
        <v>3023</v>
      </c>
      <c r="B351" t="s">
        <v>45</v>
      </c>
      <c r="C351">
        <v>2019</v>
      </c>
      <c r="D351" s="96">
        <v>11166.61406</v>
      </c>
      <c r="E351" s="96">
        <v>183.51400000000001</v>
      </c>
      <c r="F351" s="96">
        <v>40124</v>
      </c>
      <c r="G351" s="96">
        <v>515</v>
      </c>
      <c r="H351" s="96">
        <v>245</v>
      </c>
      <c r="I351" s="96">
        <v>0.47572815418243408</v>
      </c>
      <c r="J351" s="96">
        <v>1.325735868420733</v>
      </c>
      <c r="K351" s="96">
        <v>3</v>
      </c>
      <c r="L351" s="96">
        <v>197.59100000000001</v>
      </c>
    </row>
    <row r="352" spans="1:12" x14ac:dyDescent="0.25">
      <c r="A352" s="2">
        <v>3023</v>
      </c>
      <c r="B352" t="s">
        <v>45</v>
      </c>
      <c r="C352">
        <v>2020</v>
      </c>
      <c r="D352" s="96">
        <v>12324.96312</v>
      </c>
      <c r="E352" s="96">
        <v>196.60499999999999</v>
      </c>
      <c r="F352" s="96">
        <v>40662</v>
      </c>
      <c r="G352" s="96">
        <v>534</v>
      </c>
      <c r="H352" s="96">
        <v>259</v>
      </c>
      <c r="I352" s="96">
        <v>0.48501873016357422</v>
      </c>
      <c r="J352" s="96">
        <v>1.4069338926020389</v>
      </c>
      <c r="K352" s="96">
        <v>3</v>
      </c>
      <c r="L352" s="96">
        <v>197.59100000000001</v>
      </c>
    </row>
    <row r="353" spans="1:12" x14ac:dyDescent="0.25">
      <c r="A353" s="2">
        <v>3023</v>
      </c>
      <c r="B353" t="s">
        <v>45</v>
      </c>
      <c r="C353">
        <v>2021</v>
      </c>
      <c r="D353" s="96">
        <v>11641.3662109375</v>
      </c>
      <c r="E353" s="96">
        <v>195.09800000000001</v>
      </c>
      <c r="F353" s="96">
        <v>41065</v>
      </c>
      <c r="G353" s="96">
        <v>573</v>
      </c>
      <c r="H353" s="96">
        <v>273</v>
      </c>
      <c r="I353" s="96">
        <v>0.47643979057591618</v>
      </c>
      <c r="J353" s="96">
        <v>1.458402218</v>
      </c>
      <c r="K353" s="96">
        <v>3</v>
      </c>
      <c r="L353" s="96">
        <v>196.60499572753909</v>
      </c>
    </row>
    <row r="354" spans="1:12" x14ac:dyDescent="0.25">
      <c r="A354" s="8">
        <v>3024</v>
      </c>
      <c r="B354" t="s">
        <v>44</v>
      </c>
      <c r="C354">
        <v>2005</v>
      </c>
      <c r="D354" s="96">
        <v>9016.6370000000006</v>
      </c>
      <c r="E354" s="96">
        <v>175</v>
      </c>
      <c r="F354" s="96">
        <v>35208</v>
      </c>
      <c r="G354" s="96">
        <v>785</v>
      </c>
      <c r="H354" s="96">
        <v>180</v>
      </c>
      <c r="I354" s="96">
        <v>0.22929936647415161</v>
      </c>
      <c r="J354" s="96">
        <v>1</v>
      </c>
      <c r="K354" s="96">
        <v>3</v>
      </c>
      <c r="L354" s="96">
        <v>175</v>
      </c>
    </row>
    <row r="355" spans="1:12" x14ac:dyDescent="0.25">
      <c r="A355" s="8">
        <v>3024</v>
      </c>
      <c r="B355" t="s">
        <v>44</v>
      </c>
      <c r="C355">
        <v>2006</v>
      </c>
      <c r="D355" s="96">
        <v>9564.473</v>
      </c>
      <c r="E355" s="96">
        <v>219.364</v>
      </c>
      <c r="F355" s="96">
        <v>35510</v>
      </c>
      <c r="G355" s="96">
        <v>746</v>
      </c>
      <c r="H355" s="96">
        <v>163</v>
      </c>
      <c r="I355" s="96">
        <v>0.2184986621141434</v>
      </c>
      <c r="J355" s="96">
        <v>1.0202019225402501</v>
      </c>
      <c r="K355" s="96">
        <v>3</v>
      </c>
      <c r="L355" s="96">
        <v>219.364</v>
      </c>
    </row>
    <row r="356" spans="1:12" x14ac:dyDescent="0.25">
      <c r="A356" s="8">
        <v>3024</v>
      </c>
      <c r="B356" t="s">
        <v>44</v>
      </c>
      <c r="C356">
        <v>2007</v>
      </c>
      <c r="D356" s="96">
        <v>9077.7950999999975</v>
      </c>
      <c r="E356" s="96">
        <v>208.36600000000001</v>
      </c>
      <c r="F356" s="96">
        <v>35906</v>
      </c>
      <c r="G356" s="96">
        <v>746</v>
      </c>
      <c r="H356" s="96">
        <v>169</v>
      </c>
      <c r="I356" s="96">
        <v>0.22654154896736151</v>
      </c>
      <c r="J356" s="96">
        <v>1.05783897285015</v>
      </c>
      <c r="K356" s="96">
        <v>3</v>
      </c>
      <c r="L356" s="96">
        <v>219.364</v>
      </c>
    </row>
    <row r="357" spans="1:12" x14ac:dyDescent="0.25">
      <c r="A357" s="8">
        <v>3024</v>
      </c>
      <c r="B357" t="s">
        <v>44</v>
      </c>
      <c r="C357">
        <v>2008</v>
      </c>
      <c r="D357" s="96">
        <v>9108.652</v>
      </c>
      <c r="E357" s="96">
        <v>191.64</v>
      </c>
      <c r="F357" s="96">
        <v>36218</v>
      </c>
      <c r="G357" s="96">
        <v>747</v>
      </c>
      <c r="H357" s="96">
        <v>173</v>
      </c>
      <c r="I357" s="96">
        <v>0.23159304261207581</v>
      </c>
      <c r="J357" s="96">
        <v>1.0801527868051599</v>
      </c>
      <c r="K357" s="96">
        <v>3</v>
      </c>
      <c r="L357" s="96">
        <v>219.364</v>
      </c>
    </row>
    <row r="358" spans="1:12" x14ac:dyDescent="0.25">
      <c r="A358" s="8">
        <v>3024</v>
      </c>
      <c r="B358" t="s">
        <v>44</v>
      </c>
      <c r="C358">
        <v>2009</v>
      </c>
      <c r="D358" s="96">
        <v>10441.093000000001</v>
      </c>
      <c r="E358" s="96">
        <v>168.89400000000001</v>
      </c>
      <c r="F358" s="96">
        <v>35580</v>
      </c>
      <c r="G358" s="96">
        <v>751</v>
      </c>
      <c r="H358" s="96">
        <v>177</v>
      </c>
      <c r="I358" s="96">
        <v>0.23568575084209439</v>
      </c>
      <c r="J358" s="96">
        <v>1.0943058118665809</v>
      </c>
      <c r="K358" s="96">
        <v>3</v>
      </c>
      <c r="L358" s="96">
        <v>219.364</v>
      </c>
    </row>
    <row r="359" spans="1:12" x14ac:dyDescent="0.25">
      <c r="A359" s="8">
        <v>3024</v>
      </c>
      <c r="B359" t="s">
        <v>44</v>
      </c>
      <c r="C359">
        <v>2010</v>
      </c>
      <c r="D359" s="96">
        <v>10490.208000000001</v>
      </c>
      <c r="E359" s="96">
        <v>188.56200000000001</v>
      </c>
      <c r="F359" s="96">
        <v>35688</v>
      </c>
      <c r="G359" s="96">
        <v>752</v>
      </c>
      <c r="H359" s="96">
        <v>178</v>
      </c>
      <c r="I359" s="96">
        <v>0.23670212924480441</v>
      </c>
      <c r="J359" s="96">
        <v>1.127717210088893</v>
      </c>
      <c r="K359" s="96">
        <v>3</v>
      </c>
      <c r="L359" s="96">
        <v>219.364</v>
      </c>
    </row>
    <row r="360" spans="1:12" x14ac:dyDescent="0.25">
      <c r="A360" s="8">
        <v>3024</v>
      </c>
      <c r="B360" t="s">
        <v>44</v>
      </c>
      <c r="C360">
        <v>2011</v>
      </c>
      <c r="D360" s="96">
        <v>11712.472</v>
      </c>
      <c r="E360" s="96">
        <v>187.65799999999999</v>
      </c>
      <c r="F360" s="96">
        <v>35772</v>
      </c>
      <c r="G360" s="96">
        <v>777</v>
      </c>
      <c r="H360" s="96">
        <v>196</v>
      </c>
      <c r="I360" s="96">
        <v>0.2522522509098053</v>
      </c>
      <c r="J360" s="96">
        <v>1.146665858992225</v>
      </c>
      <c r="K360" s="96">
        <v>3</v>
      </c>
      <c r="L360" s="96">
        <v>219.364</v>
      </c>
    </row>
    <row r="361" spans="1:12" x14ac:dyDescent="0.25">
      <c r="A361" s="8">
        <v>3024</v>
      </c>
      <c r="B361" t="s">
        <v>44</v>
      </c>
      <c r="C361">
        <v>2012</v>
      </c>
      <c r="D361" s="96">
        <v>11546.153</v>
      </c>
      <c r="E361" s="96">
        <v>182.50899999999999</v>
      </c>
      <c r="F361" s="96">
        <v>35820</v>
      </c>
      <c r="G361" s="96">
        <v>797</v>
      </c>
      <c r="H361" s="96">
        <v>212</v>
      </c>
      <c r="I361" s="96">
        <v>0.2659974992275238</v>
      </c>
      <c r="J361" s="96">
        <v>1.1651097143670821</v>
      </c>
      <c r="K361" s="96">
        <v>3</v>
      </c>
      <c r="L361" s="96">
        <v>219.364</v>
      </c>
    </row>
    <row r="362" spans="1:12" x14ac:dyDescent="0.25">
      <c r="A362" s="8">
        <v>3024</v>
      </c>
      <c r="B362" t="s">
        <v>44</v>
      </c>
      <c r="C362">
        <v>2013</v>
      </c>
      <c r="D362" s="96">
        <v>12540.602000000001</v>
      </c>
      <c r="E362" s="96">
        <v>176.33099999999999</v>
      </c>
      <c r="F362" s="96">
        <v>35982</v>
      </c>
      <c r="G362" s="96">
        <v>801</v>
      </c>
      <c r="H362" s="96">
        <v>215</v>
      </c>
      <c r="I362" s="96">
        <v>0.26841446757316589</v>
      </c>
      <c r="J362" s="96">
        <v>1.183430563619132</v>
      </c>
      <c r="K362" s="96">
        <v>3</v>
      </c>
      <c r="L362" s="96">
        <v>219.364</v>
      </c>
    </row>
    <row r="363" spans="1:12" x14ac:dyDescent="0.25">
      <c r="A363" s="8">
        <v>3024</v>
      </c>
      <c r="B363" t="s">
        <v>44</v>
      </c>
      <c r="C363">
        <v>2014</v>
      </c>
      <c r="D363" s="96">
        <v>12151.620999999999</v>
      </c>
      <c r="E363" s="96">
        <v>169.643</v>
      </c>
      <c r="F363" s="96">
        <v>36115</v>
      </c>
      <c r="G363" s="96">
        <v>788</v>
      </c>
      <c r="H363" s="96">
        <v>214</v>
      </c>
      <c r="I363" s="96">
        <v>0.27157360315322882</v>
      </c>
      <c r="J363" s="96">
        <v>1.2032755955469121</v>
      </c>
      <c r="K363" s="96">
        <v>3</v>
      </c>
      <c r="L363" s="96">
        <v>219.364</v>
      </c>
    </row>
    <row r="364" spans="1:12" x14ac:dyDescent="0.25">
      <c r="A364" s="8">
        <v>3024</v>
      </c>
      <c r="B364" t="s">
        <v>44</v>
      </c>
      <c r="C364">
        <v>2015</v>
      </c>
      <c r="D364" s="96">
        <v>12340.397999999999</v>
      </c>
      <c r="E364" s="96">
        <v>149.53200000000001</v>
      </c>
      <c r="F364" s="96">
        <v>36208</v>
      </c>
      <c r="G364" s="96">
        <v>783</v>
      </c>
      <c r="H364" s="96">
        <v>211</v>
      </c>
      <c r="I364" s="96">
        <v>0.26947638392448431</v>
      </c>
      <c r="J364" s="96">
        <v>1.2277103060682979</v>
      </c>
      <c r="K364" s="96">
        <v>3</v>
      </c>
      <c r="L364" s="96">
        <v>219.364</v>
      </c>
    </row>
    <row r="365" spans="1:12" x14ac:dyDescent="0.25">
      <c r="A365" s="8">
        <v>3024</v>
      </c>
      <c r="B365" t="s">
        <v>44</v>
      </c>
      <c r="C365">
        <v>2016</v>
      </c>
      <c r="D365" s="96">
        <v>13762.04247</v>
      </c>
      <c r="E365" s="96">
        <v>164.28399999999999</v>
      </c>
      <c r="F365" s="96">
        <v>36355</v>
      </c>
      <c r="G365" s="96">
        <v>773</v>
      </c>
      <c r="H365" s="96">
        <v>205</v>
      </c>
      <c r="I365" s="96">
        <v>0.26520052552223211</v>
      </c>
      <c r="J365" s="96">
        <v>1.2405563987579731</v>
      </c>
      <c r="K365" s="96">
        <v>3</v>
      </c>
      <c r="L365" s="96">
        <v>219.364</v>
      </c>
    </row>
    <row r="366" spans="1:12" x14ac:dyDescent="0.25">
      <c r="A366" s="8">
        <v>3024</v>
      </c>
      <c r="B366" t="s">
        <v>44</v>
      </c>
      <c r="C366">
        <v>2017</v>
      </c>
      <c r="D366" s="96">
        <v>13831.809700000011</v>
      </c>
      <c r="E366" s="96">
        <v>154.393</v>
      </c>
      <c r="F366" s="96">
        <v>36585</v>
      </c>
      <c r="G366" s="96">
        <v>775</v>
      </c>
      <c r="H366" s="96">
        <v>209</v>
      </c>
      <c r="I366" s="96">
        <v>0.26967743039131159</v>
      </c>
      <c r="J366" s="96">
        <v>1.2634585172770481</v>
      </c>
      <c r="K366" s="96">
        <v>3</v>
      </c>
      <c r="L366" s="96">
        <v>219.364</v>
      </c>
    </row>
    <row r="367" spans="1:12" x14ac:dyDescent="0.25">
      <c r="A367" s="8">
        <v>3024</v>
      </c>
      <c r="B367" t="s">
        <v>44</v>
      </c>
      <c r="C367">
        <v>2018</v>
      </c>
      <c r="D367" s="96">
        <v>14110.609</v>
      </c>
      <c r="E367" s="96">
        <v>161.52500000000001</v>
      </c>
      <c r="F367" s="96">
        <v>36691</v>
      </c>
      <c r="G367" s="96">
        <v>783</v>
      </c>
      <c r="H367" s="96">
        <v>221</v>
      </c>
      <c r="I367" s="96">
        <v>0.28224775195121771</v>
      </c>
      <c r="J367" s="96">
        <v>1.296190246884573</v>
      </c>
      <c r="K367" s="96">
        <v>3</v>
      </c>
      <c r="L367" s="96">
        <v>219.364</v>
      </c>
    </row>
    <row r="368" spans="1:12" x14ac:dyDescent="0.25">
      <c r="A368" s="8">
        <v>3024</v>
      </c>
      <c r="B368" t="s">
        <v>44</v>
      </c>
      <c r="C368">
        <v>2019</v>
      </c>
      <c r="D368" s="96">
        <v>13644.112999999999</v>
      </c>
      <c r="E368" s="96">
        <v>151.86799999999999</v>
      </c>
      <c r="F368" s="96">
        <v>36743</v>
      </c>
      <c r="G368" s="96">
        <v>773</v>
      </c>
      <c r="H368" s="96">
        <v>210</v>
      </c>
      <c r="I368" s="96">
        <v>0.27166882157325739</v>
      </c>
      <c r="J368" s="96">
        <v>1.325735868420733</v>
      </c>
      <c r="K368" s="96">
        <v>3</v>
      </c>
      <c r="L368" s="96">
        <v>219.364</v>
      </c>
    </row>
    <row r="369" spans="1:12" x14ac:dyDescent="0.25">
      <c r="A369" s="8">
        <v>3024</v>
      </c>
      <c r="B369" t="s">
        <v>44</v>
      </c>
      <c r="C369">
        <v>2020</v>
      </c>
      <c r="D369" s="96">
        <v>13161.101000000001</v>
      </c>
      <c r="E369" s="96">
        <v>155.79400000000001</v>
      </c>
      <c r="F369" s="96">
        <v>36916</v>
      </c>
      <c r="G369" s="96">
        <v>1209</v>
      </c>
      <c r="H369" s="96">
        <v>271</v>
      </c>
      <c r="I369" s="96">
        <v>0.22415219247341159</v>
      </c>
      <c r="J369" s="96">
        <v>1.4069338926020389</v>
      </c>
      <c r="K369" s="96">
        <v>3</v>
      </c>
      <c r="L369" s="96">
        <v>219.364</v>
      </c>
    </row>
    <row r="370" spans="1:12" x14ac:dyDescent="0.25">
      <c r="A370" s="8">
        <v>3024</v>
      </c>
      <c r="B370" t="s">
        <v>44</v>
      </c>
      <c r="C370">
        <v>2021</v>
      </c>
      <c r="D370" s="96">
        <v>13449.283203125</v>
      </c>
      <c r="E370" s="96">
        <v>157.50299999999999</v>
      </c>
      <c r="F370" s="96">
        <v>37016</v>
      </c>
      <c r="G370" s="96">
        <v>1205</v>
      </c>
      <c r="H370" s="96">
        <v>270</v>
      </c>
      <c r="I370" s="96">
        <v>0.22406639004149381</v>
      </c>
      <c r="J370" s="96">
        <v>1.458402218</v>
      </c>
      <c r="K370" s="96">
        <v>3</v>
      </c>
      <c r="L370" s="96">
        <v>157.50300598144531</v>
      </c>
    </row>
    <row r="371" spans="1:12" x14ac:dyDescent="0.25">
      <c r="A371" s="2">
        <v>3025</v>
      </c>
      <c r="B371" t="s">
        <v>83</v>
      </c>
      <c r="C371">
        <v>2005</v>
      </c>
      <c r="D371" s="96">
        <v>5969.5142400000004</v>
      </c>
      <c r="E371" s="96">
        <v>154.667</v>
      </c>
      <c r="F371" s="96">
        <v>33531</v>
      </c>
      <c r="G371" s="96">
        <v>536</v>
      </c>
      <c r="H371" s="96">
        <v>156</v>
      </c>
      <c r="I371" s="96">
        <v>0.29104477167129522</v>
      </c>
      <c r="J371" s="96">
        <v>1</v>
      </c>
      <c r="K371" s="96">
        <v>3</v>
      </c>
      <c r="L371" s="96">
        <v>154.667</v>
      </c>
    </row>
    <row r="372" spans="1:12" x14ac:dyDescent="0.25">
      <c r="A372" s="2">
        <v>3025</v>
      </c>
      <c r="B372" t="s">
        <v>83</v>
      </c>
      <c r="C372">
        <v>2006</v>
      </c>
      <c r="D372" s="96">
        <v>6649.0947699999988</v>
      </c>
      <c r="E372" s="96">
        <v>157.90899999999999</v>
      </c>
      <c r="F372" s="96">
        <v>33866</v>
      </c>
      <c r="G372" s="96">
        <v>545</v>
      </c>
      <c r="H372" s="96">
        <v>161</v>
      </c>
      <c r="I372" s="96">
        <v>0.29541283845901489</v>
      </c>
      <c r="J372" s="96">
        <v>1.0202019225402501</v>
      </c>
      <c r="K372" s="96">
        <v>3</v>
      </c>
      <c r="L372" s="96">
        <v>157.90899999999999</v>
      </c>
    </row>
    <row r="373" spans="1:12" x14ac:dyDescent="0.25">
      <c r="A373" s="2">
        <v>3025</v>
      </c>
      <c r="B373" t="s">
        <v>83</v>
      </c>
      <c r="C373">
        <v>2007</v>
      </c>
      <c r="D373" s="96">
        <v>6554.1469700000007</v>
      </c>
      <c r="E373" s="96">
        <v>152.21899999999999</v>
      </c>
      <c r="F373" s="96">
        <v>34161</v>
      </c>
      <c r="G373" s="96">
        <v>545</v>
      </c>
      <c r="H373" s="96">
        <v>161</v>
      </c>
      <c r="I373" s="96">
        <v>0.29541283845901489</v>
      </c>
      <c r="J373" s="96">
        <v>1.05783897285015</v>
      </c>
      <c r="K373" s="96">
        <v>3</v>
      </c>
      <c r="L373" s="96">
        <v>157.90899999999999</v>
      </c>
    </row>
    <row r="374" spans="1:12" x14ac:dyDescent="0.25">
      <c r="A374" s="2">
        <v>3025</v>
      </c>
      <c r="B374" t="s">
        <v>83</v>
      </c>
      <c r="C374">
        <v>2008</v>
      </c>
      <c r="D374" s="96">
        <v>7009.2116899999992</v>
      </c>
      <c r="E374" s="96">
        <v>148.39500000000001</v>
      </c>
      <c r="F374" s="96">
        <v>34349</v>
      </c>
      <c r="G374" s="96">
        <v>550</v>
      </c>
      <c r="H374" s="96">
        <v>166</v>
      </c>
      <c r="I374" s="96">
        <v>0.30181819200515753</v>
      </c>
      <c r="J374" s="96">
        <v>1.0801527868051599</v>
      </c>
      <c r="K374" s="96">
        <v>3</v>
      </c>
      <c r="L374" s="96">
        <v>157.90899999999999</v>
      </c>
    </row>
    <row r="375" spans="1:12" x14ac:dyDescent="0.25">
      <c r="A375" s="2">
        <v>3025</v>
      </c>
      <c r="B375" t="s">
        <v>83</v>
      </c>
      <c r="C375">
        <v>2009</v>
      </c>
      <c r="D375" s="96">
        <v>7714.6335499999996</v>
      </c>
      <c r="E375" s="96">
        <v>153.78700000000001</v>
      </c>
      <c r="F375" s="96">
        <v>35037</v>
      </c>
      <c r="G375" s="96">
        <v>550</v>
      </c>
      <c r="H375" s="96">
        <v>166</v>
      </c>
      <c r="I375" s="96">
        <v>0.30181819200515753</v>
      </c>
      <c r="J375" s="96">
        <v>1.0943058118665809</v>
      </c>
      <c r="K375" s="96">
        <v>3</v>
      </c>
      <c r="L375" s="96">
        <v>157.90899999999999</v>
      </c>
    </row>
    <row r="376" spans="1:12" x14ac:dyDescent="0.25">
      <c r="A376" s="2">
        <v>3025</v>
      </c>
      <c r="B376" t="s">
        <v>83</v>
      </c>
      <c r="C376">
        <v>2010</v>
      </c>
      <c r="D376" s="96">
        <v>7320.69841</v>
      </c>
      <c r="E376" s="96">
        <v>150.10300000000001</v>
      </c>
      <c r="F376" s="96">
        <v>35012</v>
      </c>
      <c r="G376" s="96">
        <v>552</v>
      </c>
      <c r="H376" s="96">
        <v>168</v>
      </c>
      <c r="I376" s="96">
        <v>0.30434781312942499</v>
      </c>
      <c r="J376" s="96">
        <v>1.127717210088893</v>
      </c>
      <c r="K376" s="96">
        <v>3</v>
      </c>
      <c r="L376" s="96">
        <v>157.90899999999999</v>
      </c>
    </row>
    <row r="377" spans="1:12" x14ac:dyDescent="0.25">
      <c r="A377" s="2">
        <v>3025</v>
      </c>
      <c r="B377" t="s">
        <v>83</v>
      </c>
      <c r="C377">
        <v>2011</v>
      </c>
      <c r="D377" s="96">
        <v>7479.7597999999998</v>
      </c>
      <c r="E377" s="96">
        <v>161.697</v>
      </c>
      <c r="F377" s="96">
        <v>35270</v>
      </c>
      <c r="G377" s="96">
        <v>553</v>
      </c>
      <c r="H377" s="96">
        <v>168</v>
      </c>
      <c r="I377" s="96">
        <v>0.30379745364189148</v>
      </c>
      <c r="J377" s="96">
        <v>1.146665858992225</v>
      </c>
      <c r="K377" s="96">
        <v>3</v>
      </c>
      <c r="L377" s="96">
        <v>161.697</v>
      </c>
    </row>
    <row r="378" spans="1:12" x14ac:dyDescent="0.25">
      <c r="A378" s="2">
        <v>3025</v>
      </c>
      <c r="B378" t="s">
        <v>83</v>
      </c>
      <c r="C378">
        <v>2012</v>
      </c>
      <c r="D378" s="96">
        <v>7927.3146800000022</v>
      </c>
      <c r="E378" s="96">
        <v>147.149</v>
      </c>
      <c r="F378" s="96">
        <v>35436</v>
      </c>
      <c r="G378" s="96">
        <v>560</v>
      </c>
      <c r="H378" s="96">
        <v>172</v>
      </c>
      <c r="I378" s="96">
        <v>0.30714285373687739</v>
      </c>
      <c r="J378" s="96">
        <v>1.1651097143670821</v>
      </c>
      <c r="K378" s="96">
        <v>3</v>
      </c>
      <c r="L378" s="96">
        <v>161.697</v>
      </c>
    </row>
    <row r="379" spans="1:12" x14ac:dyDescent="0.25">
      <c r="A379" s="2">
        <v>3025</v>
      </c>
      <c r="B379" t="s">
        <v>83</v>
      </c>
      <c r="C379">
        <v>2013</v>
      </c>
      <c r="D379" s="96">
        <v>9915.3496299999988</v>
      </c>
      <c r="E379" s="96">
        <v>158.06</v>
      </c>
      <c r="F379" s="96">
        <v>35845</v>
      </c>
      <c r="G379" s="96">
        <v>564</v>
      </c>
      <c r="H379" s="96">
        <v>177</v>
      </c>
      <c r="I379" s="96">
        <v>0.31382977962493902</v>
      </c>
      <c r="J379" s="96">
        <v>1.183430563619132</v>
      </c>
      <c r="K379" s="96">
        <v>3</v>
      </c>
      <c r="L379" s="96">
        <v>161.697</v>
      </c>
    </row>
    <row r="380" spans="1:12" x14ac:dyDescent="0.25">
      <c r="A380" s="2">
        <v>3025</v>
      </c>
      <c r="B380" t="s">
        <v>83</v>
      </c>
      <c r="C380">
        <v>2014</v>
      </c>
      <c r="D380" s="96">
        <v>8719.0830000000005</v>
      </c>
      <c r="E380" s="96">
        <v>148.42599999999999</v>
      </c>
      <c r="F380" s="96">
        <v>36058</v>
      </c>
      <c r="G380" s="96">
        <v>564</v>
      </c>
      <c r="H380" s="96">
        <v>178</v>
      </c>
      <c r="I380" s="96">
        <v>0.31560283899307251</v>
      </c>
      <c r="J380" s="96">
        <v>1.2032755955469121</v>
      </c>
      <c r="K380" s="96">
        <v>3</v>
      </c>
      <c r="L380" s="96">
        <v>161.697</v>
      </c>
    </row>
    <row r="381" spans="1:12" x14ac:dyDescent="0.25">
      <c r="A381" s="2">
        <v>3025</v>
      </c>
      <c r="B381" t="s">
        <v>83</v>
      </c>
      <c r="C381">
        <v>2015</v>
      </c>
      <c r="D381" s="96">
        <v>8406.6759999999995</v>
      </c>
      <c r="E381" s="96">
        <v>142.93899999999999</v>
      </c>
      <c r="F381" s="96">
        <v>36317</v>
      </c>
      <c r="G381" s="96">
        <v>563</v>
      </c>
      <c r="H381" s="96">
        <v>180</v>
      </c>
      <c r="I381" s="96">
        <v>0.31971579790115362</v>
      </c>
      <c r="J381" s="96">
        <v>1.2277103060682979</v>
      </c>
      <c r="K381" s="96">
        <v>3</v>
      </c>
      <c r="L381" s="96">
        <v>161.697</v>
      </c>
    </row>
    <row r="382" spans="1:12" x14ac:dyDescent="0.25">
      <c r="A382" s="2">
        <v>3025</v>
      </c>
      <c r="B382" t="s">
        <v>83</v>
      </c>
      <c r="C382">
        <v>2016</v>
      </c>
      <c r="D382" s="96">
        <v>9208.9512499999983</v>
      </c>
      <c r="E382" s="96">
        <v>145.20500000000001</v>
      </c>
      <c r="F382" s="96">
        <v>36574</v>
      </c>
      <c r="G382" s="96">
        <v>564</v>
      </c>
      <c r="H382" s="96">
        <v>181</v>
      </c>
      <c r="I382" s="96">
        <v>0.32092198729515081</v>
      </c>
      <c r="J382" s="96">
        <v>1.2405563987579731</v>
      </c>
      <c r="K382" s="96">
        <v>3</v>
      </c>
      <c r="L382" s="96">
        <v>161.697</v>
      </c>
    </row>
    <row r="383" spans="1:12" x14ac:dyDescent="0.25">
      <c r="A383" s="2">
        <v>3025</v>
      </c>
      <c r="B383" t="s">
        <v>83</v>
      </c>
      <c r="C383">
        <v>2017</v>
      </c>
      <c r="D383" s="96">
        <v>9014.0596100000002</v>
      </c>
      <c r="E383" s="96">
        <v>126.759</v>
      </c>
      <c r="F383" s="96">
        <v>37349</v>
      </c>
      <c r="G383" s="96">
        <v>571</v>
      </c>
      <c r="H383" s="96">
        <v>187</v>
      </c>
      <c r="I383" s="96">
        <v>0.32749563455581671</v>
      </c>
      <c r="J383" s="96">
        <v>1.2634585172770481</v>
      </c>
      <c r="K383" s="96">
        <v>3</v>
      </c>
      <c r="L383" s="96">
        <v>161.697</v>
      </c>
    </row>
    <row r="384" spans="1:12" x14ac:dyDescent="0.25">
      <c r="A384" s="2">
        <v>3025</v>
      </c>
      <c r="B384" t="s">
        <v>83</v>
      </c>
      <c r="C384">
        <v>2018</v>
      </c>
      <c r="D384" s="96">
        <v>9093.6305600000014</v>
      </c>
      <c r="E384" s="96">
        <v>148.86799999999999</v>
      </c>
      <c r="F384" s="96">
        <v>37139</v>
      </c>
      <c r="G384" s="96">
        <v>573</v>
      </c>
      <c r="H384" s="96">
        <v>188</v>
      </c>
      <c r="I384" s="96">
        <v>0.32809773087501531</v>
      </c>
      <c r="J384" s="96">
        <v>1.296190246884573</v>
      </c>
      <c r="K384" s="96">
        <v>3</v>
      </c>
      <c r="L384" s="96">
        <v>161.697</v>
      </c>
    </row>
    <row r="385" spans="1:12" x14ac:dyDescent="0.25">
      <c r="A385" s="2">
        <v>3025</v>
      </c>
      <c r="B385" t="s">
        <v>83</v>
      </c>
      <c r="C385">
        <v>2019</v>
      </c>
      <c r="D385" s="96">
        <v>8765.6985000000004</v>
      </c>
      <c r="E385" s="96">
        <v>136.31700000000001</v>
      </c>
      <c r="F385" s="96">
        <v>37250</v>
      </c>
      <c r="G385" s="96">
        <v>573</v>
      </c>
      <c r="H385" s="96">
        <v>188</v>
      </c>
      <c r="I385" s="96">
        <v>0.32809773087501531</v>
      </c>
      <c r="J385" s="96">
        <v>1.325735868420733</v>
      </c>
      <c r="K385" s="96">
        <v>3</v>
      </c>
      <c r="L385" s="96">
        <v>161.697</v>
      </c>
    </row>
    <row r="386" spans="1:12" x14ac:dyDescent="0.25">
      <c r="A386" s="2">
        <v>3025</v>
      </c>
      <c r="B386" t="s">
        <v>83</v>
      </c>
      <c r="C386">
        <v>2020</v>
      </c>
      <c r="D386" s="96">
        <v>9550.7202125999975</v>
      </c>
      <c r="E386" s="96">
        <v>148.429</v>
      </c>
      <c r="F386" s="96">
        <v>37467</v>
      </c>
      <c r="G386" s="96">
        <v>576</v>
      </c>
      <c r="H386" s="96">
        <v>190</v>
      </c>
      <c r="I386" s="96">
        <v>0.3298611044883728</v>
      </c>
      <c r="J386" s="96">
        <v>1.4069338926020389</v>
      </c>
      <c r="K386" s="96">
        <v>3</v>
      </c>
      <c r="L386" s="96">
        <v>161.697</v>
      </c>
    </row>
    <row r="387" spans="1:12" x14ac:dyDescent="0.25">
      <c r="A387" s="2">
        <v>3026</v>
      </c>
      <c r="B387" t="s">
        <v>73</v>
      </c>
      <c r="C387">
        <v>2005</v>
      </c>
      <c r="D387" s="96">
        <v>7223.3099499999989</v>
      </c>
      <c r="E387" s="96">
        <v>199.36</v>
      </c>
      <c r="F387" s="96">
        <v>36682</v>
      </c>
      <c r="G387" s="96">
        <v>1115</v>
      </c>
      <c r="H387" s="96">
        <v>457</v>
      </c>
      <c r="I387" s="96">
        <v>0.40986546874046331</v>
      </c>
      <c r="J387" s="96">
        <v>1</v>
      </c>
      <c r="K387" s="96">
        <v>3</v>
      </c>
      <c r="L387" s="96">
        <v>199.36</v>
      </c>
    </row>
    <row r="388" spans="1:12" x14ac:dyDescent="0.25">
      <c r="A388" s="2">
        <v>3026</v>
      </c>
      <c r="B388" t="s">
        <v>73</v>
      </c>
      <c r="C388">
        <v>2006</v>
      </c>
      <c r="D388" s="96">
        <v>7299.0868399999999</v>
      </c>
      <c r="E388" s="96">
        <v>203.11799999999999</v>
      </c>
      <c r="F388" s="96">
        <v>37318</v>
      </c>
      <c r="G388" s="96">
        <v>1125</v>
      </c>
      <c r="H388" s="96">
        <v>466</v>
      </c>
      <c r="I388" s="96">
        <v>0.41422221064567571</v>
      </c>
      <c r="J388" s="96">
        <v>1.0202019225402501</v>
      </c>
      <c r="K388" s="96">
        <v>3</v>
      </c>
      <c r="L388" s="96">
        <v>203.11799999999999</v>
      </c>
    </row>
    <row r="389" spans="1:12" x14ac:dyDescent="0.25">
      <c r="A389" s="2">
        <v>3026</v>
      </c>
      <c r="B389" t="s">
        <v>73</v>
      </c>
      <c r="C389">
        <v>2007</v>
      </c>
      <c r="D389" s="96">
        <v>7277.9299199999996</v>
      </c>
      <c r="E389" s="96">
        <v>195.327</v>
      </c>
      <c r="F389" s="96">
        <v>37902</v>
      </c>
      <c r="G389" s="96">
        <v>1149</v>
      </c>
      <c r="H389" s="96">
        <v>490</v>
      </c>
      <c r="I389" s="96">
        <v>0.42645779252052313</v>
      </c>
      <c r="J389" s="96">
        <v>1.05783897285015</v>
      </c>
      <c r="K389" s="96">
        <v>3</v>
      </c>
      <c r="L389" s="96">
        <v>203.11799999999999</v>
      </c>
    </row>
    <row r="390" spans="1:12" x14ac:dyDescent="0.25">
      <c r="A390" s="2">
        <v>3026</v>
      </c>
      <c r="B390" t="s">
        <v>73</v>
      </c>
      <c r="C390">
        <v>2008</v>
      </c>
      <c r="D390" s="96">
        <v>8112.6317900000004</v>
      </c>
      <c r="E390" s="96">
        <v>179.636</v>
      </c>
      <c r="F390" s="96">
        <v>38647</v>
      </c>
      <c r="G390" s="96">
        <v>1165</v>
      </c>
      <c r="H390" s="96">
        <v>503</v>
      </c>
      <c r="I390" s="96">
        <v>0.43175965547561651</v>
      </c>
      <c r="J390" s="96">
        <v>1.0801527868051599</v>
      </c>
      <c r="K390" s="96">
        <v>3</v>
      </c>
      <c r="L390" s="96">
        <v>203.11799999999999</v>
      </c>
    </row>
    <row r="391" spans="1:12" x14ac:dyDescent="0.25">
      <c r="A391" s="2">
        <v>3026</v>
      </c>
      <c r="B391" t="s">
        <v>73</v>
      </c>
      <c r="C391">
        <v>2009</v>
      </c>
      <c r="D391" s="96">
        <v>9280.9029999999984</v>
      </c>
      <c r="E391" s="96">
        <v>180.47499999999999</v>
      </c>
      <c r="F391" s="96">
        <v>39732</v>
      </c>
      <c r="G391" s="96">
        <v>1168</v>
      </c>
      <c r="H391" s="96">
        <v>504</v>
      </c>
      <c r="I391" s="96">
        <v>0.43150684237480158</v>
      </c>
      <c r="J391" s="96">
        <v>1.0943058118665809</v>
      </c>
      <c r="K391" s="96">
        <v>3</v>
      </c>
      <c r="L391" s="96">
        <v>203.11799999999999</v>
      </c>
    </row>
    <row r="392" spans="1:12" x14ac:dyDescent="0.25">
      <c r="A392" s="2">
        <v>3026</v>
      </c>
      <c r="B392" t="s">
        <v>73</v>
      </c>
      <c r="C392">
        <v>2010</v>
      </c>
      <c r="D392" s="96">
        <v>9169.1281599999984</v>
      </c>
      <c r="E392" s="96">
        <v>194.69</v>
      </c>
      <c r="F392" s="96">
        <v>39825</v>
      </c>
      <c r="G392" s="96">
        <v>1220</v>
      </c>
      <c r="H392" s="96">
        <v>520</v>
      </c>
      <c r="I392" s="96">
        <v>0.42622950673103333</v>
      </c>
      <c r="J392" s="96">
        <v>1.127717210088893</v>
      </c>
      <c r="K392" s="96">
        <v>3</v>
      </c>
      <c r="L392" s="96">
        <v>203.11799999999999</v>
      </c>
    </row>
    <row r="393" spans="1:12" x14ac:dyDescent="0.25">
      <c r="A393" s="2">
        <v>3026</v>
      </c>
      <c r="B393" t="s">
        <v>73</v>
      </c>
      <c r="C393">
        <v>2011</v>
      </c>
      <c r="D393" s="96">
        <v>8582.5314500000022</v>
      </c>
      <c r="E393" s="96">
        <v>194.352</v>
      </c>
      <c r="F393" s="96">
        <v>40289</v>
      </c>
      <c r="G393" s="96">
        <v>1095</v>
      </c>
      <c r="H393" s="96">
        <v>538</v>
      </c>
      <c r="I393" s="96">
        <v>0.49132418632507319</v>
      </c>
      <c r="J393" s="96">
        <v>1.146665858992225</v>
      </c>
      <c r="K393" s="96">
        <v>3</v>
      </c>
      <c r="L393" s="96">
        <v>203.11799999999999</v>
      </c>
    </row>
    <row r="394" spans="1:12" x14ac:dyDescent="0.25">
      <c r="A394" s="2">
        <v>3026</v>
      </c>
      <c r="B394" t="s">
        <v>73</v>
      </c>
      <c r="C394">
        <v>2012</v>
      </c>
      <c r="D394" s="96">
        <v>10562.919910000001</v>
      </c>
      <c r="E394" s="96">
        <v>193.26499999999999</v>
      </c>
      <c r="F394" s="96">
        <v>40858</v>
      </c>
      <c r="G394" s="96">
        <v>964</v>
      </c>
      <c r="H394" s="96">
        <v>509</v>
      </c>
      <c r="I394" s="96">
        <v>0.52800828218460083</v>
      </c>
      <c r="J394" s="96">
        <v>1.1651097143670821</v>
      </c>
      <c r="K394" s="96">
        <v>3</v>
      </c>
      <c r="L394" s="96">
        <v>203.11799999999999</v>
      </c>
    </row>
    <row r="395" spans="1:12" x14ac:dyDescent="0.25">
      <c r="A395" s="2">
        <v>3026</v>
      </c>
      <c r="B395" t="s">
        <v>73</v>
      </c>
      <c r="C395">
        <v>2013</v>
      </c>
      <c r="D395" s="96">
        <v>9678.771130000001</v>
      </c>
      <c r="E395" s="96">
        <v>188.93799999999999</v>
      </c>
      <c r="F395" s="96">
        <v>41639</v>
      </c>
      <c r="G395" s="96">
        <v>979</v>
      </c>
      <c r="H395" s="96">
        <v>536</v>
      </c>
      <c r="I395" s="96">
        <v>0.5474974513053894</v>
      </c>
      <c r="J395" s="96">
        <v>1.183430563619132</v>
      </c>
      <c r="K395" s="96">
        <v>3</v>
      </c>
      <c r="L395" s="96">
        <v>203.11799999999999</v>
      </c>
    </row>
    <row r="396" spans="1:12" x14ac:dyDescent="0.25">
      <c r="A396" s="2">
        <v>3026</v>
      </c>
      <c r="B396" t="s">
        <v>73</v>
      </c>
      <c r="C396">
        <v>2014</v>
      </c>
      <c r="D396" s="96">
        <v>10382.526900000001</v>
      </c>
      <c r="E396" s="96">
        <v>167.18899999999999</v>
      </c>
      <c r="F396" s="96">
        <v>41906</v>
      </c>
      <c r="G396" s="96">
        <v>974</v>
      </c>
      <c r="H396" s="96">
        <v>530</v>
      </c>
      <c r="I396" s="96">
        <v>0.54414784908294678</v>
      </c>
      <c r="J396" s="96">
        <v>1.2032755955469121</v>
      </c>
      <c r="K396" s="96">
        <v>3</v>
      </c>
      <c r="L396" s="96">
        <v>203.11799999999999</v>
      </c>
    </row>
    <row r="397" spans="1:12" x14ac:dyDescent="0.25">
      <c r="A397" s="2">
        <v>3026</v>
      </c>
      <c r="B397" t="s">
        <v>73</v>
      </c>
      <c r="C397">
        <v>2015</v>
      </c>
      <c r="D397" s="96">
        <v>9939.7059300000001</v>
      </c>
      <c r="E397" s="96">
        <v>173.41800000000001</v>
      </c>
      <c r="F397" s="96">
        <v>42267</v>
      </c>
      <c r="G397" s="96">
        <v>984</v>
      </c>
      <c r="H397" s="96">
        <v>537</v>
      </c>
      <c r="I397" s="96">
        <v>0.54573172330856323</v>
      </c>
      <c r="J397" s="96">
        <v>1.2277103060682979</v>
      </c>
      <c r="K397" s="96">
        <v>3</v>
      </c>
      <c r="L397" s="96">
        <v>203.11799999999999</v>
      </c>
    </row>
    <row r="398" spans="1:12" x14ac:dyDescent="0.25">
      <c r="A398" s="2">
        <v>3026</v>
      </c>
      <c r="B398" t="s">
        <v>73</v>
      </c>
      <c r="C398">
        <v>2016</v>
      </c>
      <c r="D398" s="96">
        <v>10324.72049</v>
      </c>
      <c r="E398" s="96">
        <v>179.001</v>
      </c>
      <c r="F398" s="96">
        <v>42696</v>
      </c>
      <c r="G398" s="96">
        <v>989</v>
      </c>
      <c r="H398" s="96">
        <v>541</v>
      </c>
      <c r="I398" s="96">
        <v>0.54701721668243408</v>
      </c>
      <c r="J398" s="96">
        <v>1.2405563987579731</v>
      </c>
      <c r="K398" s="96">
        <v>3</v>
      </c>
      <c r="L398" s="96">
        <v>203.11799999999999</v>
      </c>
    </row>
    <row r="399" spans="1:12" x14ac:dyDescent="0.25">
      <c r="A399" s="2">
        <v>3026</v>
      </c>
      <c r="B399" t="s">
        <v>73</v>
      </c>
      <c r="C399">
        <v>2017</v>
      </c>
      <c r="D399" s="96">
        <v>12044.2464</v>
      </c>
      <c r="E399" s="96">
        <v>166.44</v>
      </c>
      <c r="F399" s="96">
        <v>42979</v>
      </c>
      <c r="G399" s="96">
        <v>985</v>
      </c>
      <c r="H399" s="96">
        <v>542</v>
      </c>
      <c r="I399" s="96">
        <v>0.55025380849838257</v>
      </c>
      <c r="J399" s="96">
        <v>1.2634585172770481</v>
      </c>
      <c r="K399" s="96">
        <v>3</v>
      </c>
      <c r="L399" s="96">
        <v>203.11799999999999</v>
      </c>
    </row>
    <row r="400" spans="1:12" x14ac:dyDescent="0.25">
      <c r="A400" s="2">
        <v>3026</v>
      </c>
      <c r="B400" t="s">
        <v>73</v>
      </c>
      <c r="C400">
        <v>2018</v>
      </c>
      <c r="D400" s="96">
        <v>11592.21659</v>
      </c>
      <c r="E400" s="96">
        <v>182.453</v>
      </c>
      <c r="F400" s="96">
        <v>43524</v>
      </c>
      <c r="G400" s="96">
        <v>1019</v>
      </c>
      <c r="H400" s="96">
        <v>551</v>
      </c>
      <c r="I400" s="96">
        <v>0.5407261848449707</v>
      </c>
      <c r="J400" s="96">
        <v>1.296190246884573</v>
      </c>
      <c r="K400" s="96">
        <v>3</v>
      </c>
      <c r="L400" s="96">
        <v>203.11799999999999</v>
      </c>
    </row>
    <row r="401" spans="1:12" x14ac:dyDescent="0.25">
      <c r="A401" s="2">
        <v>3026</v>
      </c>
      <c r="B401" t="s">
        <v>73</v>
      </c>
      <c r="C401">
        <v>2019</v>
      </c>
      <c r="D401" s="96">
        <v>12940.55514</v>
      </c>
      <c r="E401" s="96">
        <v>166.024</v>
      </c>
      <c r="F401" s="96">
        <v>43931</v>
      </c>
      <c r="G401" s="96">
        <v>1028</v>
      </c>
      <c r="H401" s="96">
        <v>559</v>
      </c>
      <c r="I401" s="96">
        <v>0.5437743067741394</v>
      </c>
      <c r="J401" s="96">
        <v>1.325735868420733</v>
      </c>
      <c r="K401" s="96">
        <v>3</v>
      </c>
      <c r="L401" s="96">
        <v>203.11799999999999</v>
      </c>
    </row>
    <row r="402" spans="1:12" x14ac:dyDescent="0.25">
      <c r="A402" s="2">
        <v>3026</v>
      </c>
      <c r="B402" t="s">
        <v>73</v>
      </c>
      <c r="C402">
        <v>2020</v>
      </c>
      <c r="D402" s="96">
        <v>12554.438459999999</v>
      </c>
      <c r="E402" s="96">
        <v>185.06800000000001</v>
      </c>
      <c r="F402" s="96">
        <v>44187</v>
      </c>
      <c r="G402" s="96">
        <v>2058</v>
      </c>
      <c r="H402" s="96">
        <v>559</v>
      </c>
      <c r="I402" s="96">
        <v>0.2716229259967804</v>
      </c>
      <c r="J402" s="96">
        <v>1.4069338926020389</v>
      </c>
      <c r="K402" s="96">
        <v>3</v>
      </c>
      <c r="L402" s="96">
        <v>203.11799999999999</v>
      </c>
    </row>
    <row r="403" spans="1:12" x14ac:dyDescent="0.25">
      <c r="A403" s="2">
        <v>3026</v>
      </c>
      <c r="B403" t="s">
        <v>73</v>
      </c>
      <c r="C403">
        <v>2021</v>
      </c>
      <c r="D403" s="96">
        <v>12747.4033203125</v>
      </c>
      <c r="E403" s="96">
        <v>175.68600000000001</v>
      </c>
      <c r="F403" s="96">
        <v>44519</v>
      </c>
      <c r="G403" s="96">
        <v>1024</v>
      </c>
      <c r="H403" s="96">
        <v>558</v>
      </c>
      <c r="I403" s="96">
        <v>0.544921875</v>
      </c>
      <c r="J403" s="96">
        <v>1.458402218</v>
      </c>
      <c r="K403" s="96">
        <v>3</v>
      </c>
      <c r="L403" s="96">
        <v>185.0679931640625</v>
      </c>
    </row>
    <row r="404" spans="1:12" x14ac:dyDescent="0.25">
      <c r="A404" s="2">
        <v>3027</v>
      </c>
      <c r="B404" t="s">
        <v>84</v>
      </c>
      <c r="C404">
        <v>2005</v>
      </c>
      <c r="D404" s="96">
        <v>6965.4882800000014</v>
      </c>
      <c r="E404" s="96">
        <v>156.33600000000001</v>
      </c>
      <c r="F404" s="96">
        <v>32497</v>
      </c>
      <c r="G404" s="96">
        <v>715</v>
      </c>
      <c r="H404" s="96">
        <v>111</v>
      </c>
      <c r="I404" s="96">
        <v>0.15524475276470179</v>
      </c>
      <c r="J404" s="96">
        <v>1</v>
      </c>
      <c r="K404" s="96">
        <v>3</v>
      </c>
      <c r="L404" s="96">
        <v>156.33600000000001</v>
      </c>
    </row>
    <row r="405" spans="1:12" x14ac:dyDescent="0.25">
      <c r="A405" s="2">
        <v>3027</v>
      </c>
      <c r="B405" t="s">
        <v>84</v>
      </c>
      <c r="C405">
        <v>2006</v>
      </c>
      <c r="D405" s="96">
        <v>6684.7452899999998</v>
      </c>
      <c r="E405" s="96">
        <v>137.316</v>
      </c>
      <c r="F405" s="96">
        <v>32438</v>
      </c>
      <c r="G405" s="96">
        <v>722</v>
      </c>
      <c r="H405" s="96">
        <v>112</v>
      </c>
      <c r="I405" s="96">
        <v>0.1551246494054794</v>
      </c>
      <c r="J405" s="96">
        <v>1.0202019225402501</v>
      </c>
      <c r="K405" s="96">
        <v>3</v>
      </c>
      <c r="L405" s="96">
        <v>156.33600000000001</v>
      </c>
    </row>
    <row r="406" spans="1:12" x14ac:dyDescent="0.25">
      <c r="A406" s="2">
        <v>3027</v>
      </c>
      <c r="B406" t="s">
        <v>84</v>
      </c>
      <c r="C406">
        <v>2007</v>
      </c>
      <c r="D406" s="96">
        <v>7647.24701</v>
      </c>
      <c r="E406" s="96">
        <v>139.708</v>
      </c>
      <c r="F406" s="96">
        <v>32512</v>
      </c>
      <c r="G406" s="96">
        <v>725</v>
      </c>
      <c r="H406" s="96">
        <v>114</v>
      </c>
      <c r="I406" s="96">
        <v>0.15724137425422671</v>
      </c>
      <c r="J406" s="96">
        <v>1.05783897285015</v>
      </c>
      <c r="K406" s="96">
        <v>3</v>
      </c>
      <c r="L406" s="96">
        <v>156.33600000000001</v>
      </c>
    </row>
    <row r="407" spans="1:12" x14ac:dyDescent="0.25">
      <c r="A407" s="2">
        <v>3027</v>
      </c>
      <c r="B407" t="s">
        <v>84</v>
      </c>
      <c r="C407">
        <v>2008</v>
      </c>
      <c r="D407" s="96">
        <v>7294.3379999999997</v>
      </c>
      <c r="E407" s="96">
        <v>139.124</v>
      </c>
      <c r="F407" s="96">
        <v>32734</v>
      </c>
      <c r="G407" s="96">
        <v>728</v>
      </c>
      <c r="H407" s="96">
        <v>116</v>
      </c>
      <c r="I407" s="96">
        <v>0.15934066474437711</v>
      </c>
      <c r="J407" s="96">
        <v>1.0801527868051599</v>
      </c>
      <c r="K407" s="96">
        <v>3</v>
      </c>
      <c r="L407" s="96">
        <v>156.33600000000001</v>
      </c>
    </row>
    <row r="408" spans="1:12" x14ac:dyDescent="0.25">
      <c r="A408" s="2">
        <v>3027</v>
      </c>
      <c r="B408" t="s">
        <v>84</v>
      </c>
      <c r="C408">
        <v>2009</v>
      </c>
      <c r="D408" s="96">
        <v>7994.4182299999984</v>
      </c>
      <c r="E408" s="96">
        <v>147.108</v>
      </c>
      <c r="F408" s="96">
        <v>32825</v>
      </c>
      <c r="G408" s="96">
        <v>732</v>
      </c>
      <c r="H408" s="96">
        <v>116</v>
      </c>
      <c r="I408" s="96">
        <v>0.15846994519233701</v>
      </c>
      <c r="J408" s="96">
        <v>1.0943058118665809</v>
      </c>
      <c r="K408" s="96">
        <v>3</v>
      </c>
      <c r="L408" s="96">
        <v>156.33600000000001</v>
      </c>
    </row>
    <row r="409" spans="1:12" x14ac:dyDescent="0.25">
      <c r="A409" s="2">
        <v>3027</v>
      </c>
      <c r="B409" t="s">
        <v>84</v>
      </c>
      <c r="C409">
        <v>2010</v>
      </c>
      <c r="D409" s="96">
        <v>8738.5272999999997</v>
      </c>
      <c r="E409" s="96">
        <v>141.244</v>
      </c>
      <c r="F409" s="96">
        <v>32870</v>
      </c>
      <c r="G409" s="96">
        <v>733</v>
      </c>
      <c r="H409" s="96">
        <v>117</v>
      </c>
      <c r="I409" s="96">
        <v>0.159618005156517</v>
      </c>
      <c r="J409" s="96">
        <v>1.127717210088893</v>
      </c>
      <c r="K409" s="96">
        <v>3</v>
      </c>
      <c r="L409" s="96">
        <v>156.33600000000001</v>
      </c>
    </row>
    <row r="410" spans="1:12" x14ac:dyDescent="0.25">
      <c r="A410" s="2">
        <v>3027</v>
      </c>
      <c r="B410" t="s">
        <v>84</v>
      </c>
      <c r="C410">
        <v>2011</v>
      </c>
      <c r="D410" s="96">
        <v>8640.9060000000009</v>
      </c>
      <c r="E410" s="96">
        <v>149.857</v>
      </c>
      <c r="F410" s="96">
        <v>32998</v>
      </c>
      <c r="G410" s="96">
        <v>737</v>
      </c>
      <c r="H410" s="96">
        <v>120</v>
      </c>
      <c r="I410" s="96">
        <v>0.1628222465515137</v>
      </c>
      <c r="J410" s="96">
        <v>1.146665858992225</v>
      </c>
      <c r="K410" s="96">
        <v>3</v>
      </c>
      <c r="L410" s="96">
        <v>156.33600000000001</v>
      </c>
    </row>
    <row r="411" spans="1:12" x14ac:dyDescent="0.25">
      <c r="A411" s="2">
        <v>3027</v>
      </c>
      <c r="B411" t="s">
        <v>84</v>
      </c>
      <c r="C411">
        <v>2012</v>
      </c>
      <c r="D411" s="96">
        <v>10293.94886</v>
      </c>
      <c r="E411" s="96">
        <v>132.09</v>
      </c>
      <c r="F411" s="96">
        <v>33058</v>
      </c>
      <c r="G411" s="96">
        <v>739</v>
      </c>
      <c r="H411" s="96">
        <v>120</v>
      </c>
      <c r="I411" s="96">
        <v>0.16238158941268921</v>
      </c>
      <c r="J411" s="96">
        <v>1.1651097143670821</v>
      </c>
      <c r="K411" s="96">
        <v>3</v>
      </c>
      <c r="L411" s="96">
        <v>156.33600000000001</v>
      </c>
    </row>
    <row r="412" spans="1:12" x14ac:dyDescent="0.25">
      <c r="A412" s="2">
        <v>3027</v>
      </c>
      <c r="B412" t="s">
        <v>84</v>
      </c>
      <c r="C412">
        <v>2013</v>
      </c>
      <c r="D412" s="96">
        <v>12205.88609</v>
      </c>
      <c r="E412" s="96">
        <v>139.36099999999999</v>
      </c>
      <c r="F412" s="96">
        <v>33367</v>
      </c>
      <c r="G412" s="96">
        <v>741</v>
      </c>
      <c r="H412" s="96">
        <v>121</v>
      </c>
      <c r="I412" s="96">
        <v>0.1632928401231766</v>
      </c>
      <c r="J412" s="96">
        <v>1.183430563619132</v>
      </c>
      <c r="K412" s="96">
        <v>3</v>
      </c>
      <c r="L412" s="96">
        <v>156.33600000000001</v>
      </c>
    </row>
    <row r="413" spans="1:12" x14ac:dyDescent="0.25">
      <c r="A413" s="2">
        <v>3027</v>
      </c>
      <c r="B413" t="s">
        <v>84</v>
      </c>
      <c r="C413">
        <v>2014</v>
      </c>
      <c r="D413" s="96">
        <v>11037.339970000001</v>
      </c>
      <c r="E413" s="96">
        <v>143.172</v>
      </c>
      <c r="F413" s="96">
        <v>33487</v>
      </c>
      <c r="G413" s="96">
        <v>744</v>
      </c>
      <c r="H413" s="96">
        <v>122</v>
      </c>
      <c r="I413" s="96">
        <v>0.16397848725318909</v>
      </c>
      <c r="J413" s="96">
        <v>1.2032755955469121</v>
      </c>
      <c r="K413" s="96">
        <v>3</v>
      </c>
      <c r="L413" s="96">
        <v>156.33600000000001</v>
      </c>
    </row>
    <row r="414" spans="1:12" x14ac:dyDescent="0.25">
      <c r="A414" s="2">
        <v>3027</v>
      </c>
      <c r="B414" t="s">
        <v>84</v>
      </c>
      <c r="C414">
        <v>2015</v>
      </c>
      <c r="D414" s="96">
        <v>11277.82285</v>
      </c>
      <c r="E414" s="96">
        <v>138.33600000000001</v>
      </c>
      <c r="F414" s="96">
        <v>33386</v>
      </c>
      <c r="G414" s="96">
        <v>744</v>
      </c>
      <c r="H414" s="96">
        <v>122</v>
      </c>
      <c r="I414" s="96">
        <v>0.16397848725318909</v>
      </c>
      <c r="J414" s="96">
        <v>1.2277103060682979</v>
      </c>
      <c r="K414" s="96">
        <v>3</v>
      </c>
      <c r="L414" s="96">
        <v>156.33600000000001</v>
      </c>
    </row>
    <row r="415" spans="1:12" x14ac:dyDescent="0.25">
      <c r="A415" s="2">
        <v>3027</v>
      </c>
      <c r="B415" t="s">
        <v>84</v>
      </c>
      <c r="C415">
        <v>2016</v>
      </c>
      <c r="D415" s="96">
        <v>11364.937120000001</v>
      </c>
      <c r="E415" s="96">
        <v>125.30500000000001</v>
      </c>
      <c r="F415" s="96">
        <v>33487</v>
      </c>
      <c r="G415" s="96">
        <v>743</v>
      </c>
      <c r="H415" s="96">
        <v>122</v>
      </c>
      <c r="I415" s="96">
        <v>0.16419918835163119</v>
      </c>
      <c r="J415" s="96">
        <v>1.2405563987579731</v>
      </c>
      <c r="K415" s="96">
        <v>3</v>
      </c>
      <c r="L415" s="96">
        <v>156.33600000000001</v>
      </c>
    </row>
    <row r="416" spans="1:12" x14ac:dyDescent="0.25">
      <c r="A416" s="2">
        <v>3027</v>
      </c>
      <c r="B416" t="s">
        <v>84</v>
      </c>
      <c r="C416">
        <v>2017</v>
      </c>
      <c r="D416" s="96">
        <v>11649.764590000001</v>
      </c>
      <c r="E416" s="96">
        <v>125.68300000000001</v>
      </c>
      <c r="F416" s="96">
        <v>33579</v>
      </c>
      <c r="G416" s="96">
        <v>740</v>
      </c>
      <c r="H416" s="96">
        <v>123</v>
      </c>
      <c r="I416" s="96">
        <v>0.16621620953083041</v>
      </c>
      <c r="J416" s="96">
        <v>1.2634585172770481</v>
      </c>
      <c r="K416" s="96">
        <v>3</v>
      </c>
      <c r="L416" s="96">
        <v>156.33600000000001</v>
      </c>
    </row>
    <row r="417" spans="1:12" x14ac:dyDescent="0.25">
      <c r="A417" s="2">
        <v>3027</v>
      </c>
      <c r="B417" t="s">
        <v>84</v>
      </c>
      <c r="C417">
        <v>2018</v>
      </c>
      <c r="D417" s="96">
        <v>11601.48207</v>
      </c>
      <c r="E417" s="96">
        <v>128.53800000000001</v>
      </c>
      <c r="F417" s="96">
        <v>33613</v>
      </c>
      <c r="G417" s="96">
        <v>740</v>
      </c>
      <c r="H417" s="96">
        <v>122</v>
      </c>
      <c r="I417" s="96">
        <v>0.16486486792564389</v>
      </c>
      <c r="J417" s="96">
        <v>1.296190246884573</v>
      </c>
      <c r="K417" s="96">
        <v>3</v>
      </c>
      <c r="L417" s="96">
        <v>156.33600000000001</v>
      </c>
    </row>
    <row r="418" spans="1:12" x14ac:dyDescent="0.25">
      <c r="A418" s="2">
        <v>3027</v>
      </c>
      <c r="B418" t="s">
        <v>84</v>
      </c>
      <c r="C418">
        <v>2019</v>
      </c>
      <c r="D418" s="96">
        <v>11470.194869999999</v>
      </c>
      <c r="E418" s="96">
        <v>132.81800000000001</v>
      </c>
      <c r="F418" s="96">
        <v>33647</v>
      </c>
      <c r="G418" s="96">
        <v>738</v>
      </c>
      <c r="H418" s="96">
        <v>122</v>
      </c>
      <c r="I418" s="96">
        <v>0.16531164944171911</v>
      </c>
      <c r="J418" s="96">
        <v>1.325735868420733</v>
      </c>
      <c r="K418" s="96">
        <v>3</v>
      </c>
      <c r="L418" s="96">
        <v>156.33600000000001</v>
      </c>
    </row>
    <row r="419" spans="1:12" x14ac:dyDescent="0.25">
      <c r="A419" s="2">
        <v>3027</v>
      </c>
      <c r="B419" t="s">
        <v>84</v>
      </c>
      <c r="C419">
        <v>2020</v>
      </c>
      <c r="D419" s="96">
        <v>11471.1016</v>
      </c>
      <c r="E419" s="96">
        <v>112.83499999999999</v>
      </c>
      <c r="F419" s="96">
        <v>33751</v>
      </c>
      <c r="G419" s="96">
        <v>738</v>
      </c>
      <c r="H419" s="96">
        <v>122</v>
      </c>
      <c r="I419" s="96">
        <v>0</v>
      </c>
      <c r="J419" s="96">
        <v>1.4069338926020389</v>
      </c>
      <c r="K419" s="96">
        <v>3</v>
      </c>
      <c r="L419" s="96">
        <v>156.33600000000001</v>
      </c>
    </row>
    <row r="420" spans="1:12" x14ac:dyDescent="0.25">
      <c r="A420" s="2">
        <v>3027</v>
      </c>
      <c r="B420" t="s">
        <v>84</v>
      </c>
      <c r="C420">
        <v>2021</v>
      </c>
      <c r="D420" s="96">
        <v>12425.0859375</v>
      </c>
      <c r="E420" s="96">
        <v>90.881</v>
      </c>
      <c r="F420" s="96">
        <v>33865</v>
      </c>
      <c r="G420" s="96">
        <v>739</v>
      </c>
      <c r="H420" s="96">
        <v>124</v>
      </c>
      <c r="I420" s="96">
        <v>0.16779431664411371</v>
      </c>
      <c r="J420" s="96">
        <v>1.458402218</v>
      </c>
      <c r="K420" s="96">
        <v>3</v>
      </c>
      <c r="L420" s="96">
        <v>112.8349990844727</v>
      </c>
    </row>
    <row r="421" spans="1:12" x14ac:dyDescent="0.25">
      <c r="A421" s="2">
        <v>3028</v>
      </c>
      <c r="B421" t="s">
        <v>72</v>
      </c>
      <c r="C421">
        <v>2005</v>
      </c>
      <c r="D421" s="96">
        <v>4206.2708300000004</v>
      </c>
      <c r="E421" s="96">
        <v>120.578</v>
      </c>
      <c r="F421" s="96">
        <v>19858</v>
      </c>
      <c r="G421" s="96">
        <v>788</v>
      </c>
      <c r="H421" s="96">
        <v>241</v>
      </c>
      <c r="I421" s="96">
        <v>0.30583757162094122</v>
      </c>
      <c r="J421" s="96">
        <v>1</v>
      </c>
      <c r="K421" s="96">
        <v>3</v>
      </c>
      <c r="L421" s="96">
        <v>120.578</v>
      </c>
    </row>
    <row r="422" spans="1:12" x14ac:dyDescent="0.25">
      <c r="A422" s="2">
        <v>3028</v>
      </c>
      <c r="B422" t="s">
        <v>72</v>
      </c>
      <c r="C422">
        <v>2006</v>
      </c>
      <c r="D422" s="96">
        <v>4117.7446199999986</v>
      </c>
      <c r="E422" s="96">
        <v>126.855</v>
      </c>
      <c r="F422" s="96">
        <v>20975</v>
      </c>
      <c r="G422" s="96">
        <v>792</v>
      </c>
      <c r="H422" s="96">
        <v>261</v>
      </c>
      <c r="I422" s="96">
        <v>0.32954546809196472</v>
      </c>
      <c r="J422" s="96">
        <v>1.0202019225402501</v>
      </c>
      <c r="K422" s="96">
        <v>3</v>
      </c>
      <c r="L422" s="96">
        <v>126.855</v>
      </c>
    </row>
    <row r="423" spans="1:12" x14ac:dyDescent="0.25">
      <c r="A423" s="2">
        <v>3028</v>
      </c>
      <c r="B423" t="s">
        <v>72</v>
      </c>
      <c r="C423">
        <v>2007</v>
      </c>
      <c r="D423" s="96">
        <v>4482.2661800000014</v>
      </c>
      <c r="E423" s="96">
        <v>130.375</v>
      </c>
      <c r="F423" s="96">
        <v>22811</v>
      </c>
      <c r="G423" s="96">
        <v>833</v>
      </c>
      <c r="H423" s="96">
        <v>293</v>
      </c>
      <c r="I423" s="96">
        <v>0.35174068808555597</v>
      </c>
      <c r="J423" s="96">
        <v>1.05783897285015</v>
      </c>
      <c r="K423" s="96">
        <v>3</v>
      </c>
      <c r="L423" s="96">
        <v>130.375</v>
      </c>
    </row>
    <row r="424" spans="1:12" x14ac:dyDescent="0.25">
      <c r="A424" s="2">
        <v>3028</v>
      </c>
      <c r="B424" t="s">
        <v>72</v>
      </c>
      <c r="C424">
        <v>2008</v>
      </c>
      <c r="D424" s="96">
        <v>5116.3936299999996</v>
      </c>
      <c r="E424" s="96">
        <v>125.846</v>
      </c>
      <c r="F424" s="96">
        <v>25373</v>
      </c>
      <c r="G424" s="96">
        <v>866</v>
      </c>
      <c r="H424" s="96">
        <v>320</v>
      </c>
      <c r="I424" s="96">
        <v>0.36951500177383417</v>
      </c>
      <c r="J424" s="96">
        <v>1.0801527868051599</v>
      </c>
      <c r="K424" s="96">
        <v>3</v>
      </c>
      <c r="L424" s="96">
        <v>130.375</v>
      </c>
    </row>
    <row r="425" spans="1:12" x14ac:dyDescent="0.25">
      <c r="A425" s="2">
        <v>3028</v>
      </c>
      <c r="B425" t="s">
        <v>72</v>
      </c>
      <c r="C425">
        <v>2009</v>
      </c>
      <c r="D425" s="96">
        <v>5440.809729999999</v>
      </c>
      <c r="E425" s="96">
        <v>134.672</v>
      </c>
      <c r="F425" s="96">
        <v>27506</v>
      </c>
      <c r="G425" s="96">
        <v>866</v>
      </c>
      <c r="H425" s="96">
        <v>320</v>
      </c>
      <c r="I425" s="96">
        <v>0.36951500177383417</v>
      </c>
      <c r="J425" s="96">
        <v>1.0943058118665809</v>
      </c>
      <c r="K425" s="96">
        <v>3</v>
      </c>
      <c r="L425" s="96">
        <v>134.672</v>
      </c>
    </row>
    <row r="426" spans="1:12" x14ac:dyDescent="0.25">
      <c r="A426" s="2">
        <v>3028</v>
      </c>
      <c r="B426" t="s">
        <v>72</v>
      </c>
      <c r="C426">
        <v>2010</v>
      </c>
      <c r="D426" s="96">
        <v>5616.3011799999986</v>
      </c>
      <c r="E426" s="96">
        <v>147.30699999999999</v>
      </c>
      <c r="F426" s="96">
        <v>29142</v>
      </c>
      <c r="G426" s="96">
        <v>938</v>
      </c>
      <c r="H426" s="96">
        <v>362</v>
      </c>
      <c r="I426" s="96">
        <v>0.38592749834060669</v>
      </c>
      <c r="J426" s="96">
        <v>1.127717210088893</v>
      </c>
      <c r="K426" s="96">
        <v>3</v>
      </c>
      <c r="L426" s="96">
        <v>147.30699999999999</v>
      </c>
    </row>
    <row r="427" spans="1:12" x14ac:dyDescent="0.25">
      <c r="A427" s="2">
        <v>3028</v>
      </c>
      <c r="B427" t="s">
        <v>72</v>
      </c>
      <c r="C427">
        <v>2011</v>
      </c>
      <c r="D427" s="96">
        <v>6396.7640000000001</v>
      </c>
      <c r="E427" s="96">
        <v>161.63499999999999</v>
      </c>
      <c r="F427" s="96">
        <v>30485</v>
      </c>
      <c r="G427" s="96">
        <v>950</v>
      </c>
      <c r="H427" s="96">
        <v>383</v>
      </c>
      <c r="I427" s="96">
        <v>0.40315788984298712</v>
      </c>
      <c r="J427" s="96">
        <v>1.146665858992225</v>
      </c>
      <c r="K427" s="96">
        <v>3</v>
      </c>
      <c r="L427" s="96">
        <v>161.63499999999999</v>
      </c>
    </row>
    <row r="428" spans="1:12" x14ac:dyDescent="0.25">
      <c r="A428" s="2">
        <v>3028</v>
      </c>
      <c r="B428" t="s">
        <v>72</v>
      </c>
      <c r="C428">
        <v>2012</v>
      </c>
      <c r="D428" s="96">
        <v>6761.9960000000001</v>
      </c>
      <c r="E428" s="96">
        <v>166.57900000000001</v>
      </c>
      <c r="F428" s="96">
        <v>32324</v>
      </c>
      <c r="G428" s="96">
        <v>983</v>
      </c>
      <c r="H428" s="96">
        <v>399</v>
      </c>
      <c r="I428" s="96">
        <v>0.40590029954910278</v>
      </c>
      <c r="J428" s="96">
        <v>1.1651097143670821</v>
      </c>
      <c r="K428" s="96">
        <v>3</v>
      </c>
      <c r="L428" s="96">
        <v>166.57900000000001</v>
      </c>
    </row>
    <row r="429" spans="1:12" x14ac:dyDescent="0.25">
      <c r="A429" s="2">
        <v>3028</v>
      </c>
      <c r="B429" t="s">
        <v>72</v>
      </c>
      <c r="C429">
        <v>2013</v>
      </c>
      <c r="D429" s="96">
        <v>8435.973</v>
      </c>
      <c r="E429" s="96">
        <v>173.828</v>
      </c>
      <c r="F429" s="96">
        <v>34073</v>
      </c>
      <c r="G429" s="96">
        <v>994</v>
      </c>
      <c r="H429" s="96">
        <v>412</v>
      </c>
      <c r="I429" s="96">
        <v>0.41448691487312322</v>
      </c>
      <c r="J429" s="96">
        <v>1.183430563619132</v>
      </c>
      <c r="K429" s="96">
        <v>3</v>
      </c>
      <c r="L429" s="96">
        <v>173.828</v>
      </c>
    </row>
    <row r="430" spans="1:12" x14ac:dyDescent="0.25">
      <c r="A430" s="2">
        <v>3028</v>
      </c>
      <c r="B430" t="s">
        <v>72</v>
      </c>
      <c r="C430">
        <v>2014</v>
      </c>
      <c r="D430" s="96">
        <v>8543.8970000000008</v>
      </c>
      <c r="E430" s="96">
        <v>157.63399999999999</v>
      </c>
      <c r="F430" s="96">
        <v>35111</v>
      </c>
      <c r="G430" s="96">
        <v>1009</v>
      </c>
      <c r="H430" s="96">
        <v>422</v>
      </c>
      <c r="I430" s="96">
        <v>0.41823586821556091</v>
      </c>
      <c r="J430" s="96">
        <v>1.2032755955469121</v>
      </c>
      <c r="K430" s="96">
        <v>3</v>
      </c>
      <c r="L430" s="96">
        <v>173.828</v>
      </c>
    </row>
    <row r="431" spans="1:12" x14ac:dyDescent="0.25">
      <c r="A431" s="2">
        <v>3028</v>
      </c>
      <c r="B431" t="s">
        <v>72</v>
      </c>
      <c r="C431">
        <v>2015</v>
      </c>
      <c r="D431" s="96">
        <v>9898.2070000000003</v>
      </c>
      <c r="E431" s="96">
        <v>166.33099999999999</v>
      </c>
      <c r="F431" s="96">
        <v>35865</v>
      </c>
      <c r="G431" s="96">
        <v>1021</v>
      </c>
      <c r="H431" s="96">
        <v>433</v>
      </c>
      <c r="I431" s="96">
        <v>0.42409402132034302</v>
      </c>
      <c r="J431" s="96">
        <v>1.2277103060682979</v>
      </c>
      <c r="K431" s="96">
        <v>3</v>
      </c>
      <c r="L431" s="96">
        <v>173.828</v>
      </c>
    </row>
    <row r="432" spans="1:12" x14ac:dyDescent="0.25">
      <c r="A432" s="2">
        <v>3028</v>
      </c>
      <c r="B432" t="s">
        <v>72</v>
      </c>
      <c r="C432">
        <v>2016</v>
      </c>
      <c r="D432" s="96">
        <v>9653.5959999999995</v>
      </c>
      <c r="E432" s="96">
        <v>178.292</v>
      </c>
      <c r="F432" s="96">
        <v>36818</v>
      </c>
      <c r="G432" s="96">
        <v>1051</v>
      </c>
      <c r="H432" s="96">
        <v>469</v>
      </c>
      <c r="I432" s="96">
        <v>0.44624167680740362</v>
      </c>
      <c r="J432" s="96">
        <v>1.2405563987579731</v>
      </c>
      <c r="K432" s="96">
        <v>3</v>
      </c>
      <c r="L432" s="96">
        <v>178.292</v>
      </c>
    </row>
    <row r="433" spans="1:12" x14ac:dyDescent="0.25">
      <c r="A433" s="2">
        <v>3028</v>
      </c>
      <c r="B433" t="s">
        <v>72</v>
      </c>
      <c r="C433">
        <v>2017</v>
      </c>
      <c r="D433" s="96">
        <v>8941.2459999999992</v>
      </c>
      <c r="E433" s="96">
        <v>162.86500000000001</v>
      </c>
      <c r="F433" s="96">
        <v>37895</v>
      </c>
      <c r="G433" s="96">
        <v>2615</v>
      </c>
      <c r="H433" s="96">
        <v>1866</v>
      </c>
      <c r="I433" s="96">
        <v>0.71357554197311401</v>
      </c>
      <c r="J433" s="96">
        <v>1.2634585172770481</v>
      </c>
      <c r="K433" s="96">
        <v>3</v>
      </c>
      <c r="L433" s="96">
        <v>178.292</v>
      </c>
    </row>
    <row r="434" spans="1:12" x14ac:dyDescent="0.25">
      <c r="A434" s="2">
        <v>3028</v>
      </c>
      <c r="B434" t="s">
        <v>72</v>
      </c>
      <c r="C434">
        <v>2018</v>
      </c>
      <c r="D434" s="96">
        <v>9488.24</v>
      </c>
      <c r="E434" s="96">
        <v>180.30500000000001</v>
      </c>
      <c r="F434" s="96">
        <v>39579</v>
      </c>
      <c r="G434" s="96">
        <v>2651</v>
      </c>
      <c r="H434" s="96">
        <v>1915</v>
      </c>
      <c r="I434" s="96">
        <v>0.72236889600753784</v>
      </c>
      <c r="J434" s="96">
        <v>1.296190246884573</v>
      </c>
      <c r="K434" s="96">
        <v>3</v>
      </c>
      <c r="L434" s="96">
        <v>180.30500000000001</v>
      </c>
    </row>
    <row r="435" spans="1:12" x14ac:dyDescent="0.25">
      <c r="A435" s="2">
        <v>3028</v>
      </c>
      <c r="B435" t="s">
        <v>72</v>
      </c>
      <c r="C435">
        <v>2019</v>
      </c>
      <c r="D435" s="96">
        <v>10081.958000000001</v>
      </c>
      <c r="E435" s="96">
        <v>169.70400000000001</v>
      </c>
      <c r="F435" s="96">
        <v>40388</v>
      </c>
      <c r="G435" s="96">
        <v>2723</v>
      </c>
      <c r="H435" s="96">
        <v>1954</v>
      </c>
      <c r="I435" s="96">
        <v>0.71759086847305298</v>
      </c>
      <c r="J435" s="96">
        <v>1.325735868420733</v>
      </c>
      <c r="K435" s="96">
        <v>3</v>
      </c>
      <c r="L435" s="96">
        <v>180.30500000000001</v>
      </c>
    </row>
    <row r="436" spans="1:12" x14ac:dyDescent="0.25">
      <c r="A436" s="2">
        <v>3028</v>
      </c>
      <c r="B436" t="s">
        <v>72</v>
      </c>
      <c r="C436">
        <v>2020</v>
      </c>
      <c r="D436" s="96">
        <v>10576.706</v>
      </c>
      <c r="E436" s="96">
        <v>194.762</v>
      </c>
      <c r="F436" s="96">
        <v>41221</v>
      </c>
      <c r="G436" s="96">
        <v>2767</v>
      </c>
      <c r="H436" s="96">
        <v>1986</v>
      </c>
      <c r="I436" s="96">
        <v>0.71774482727050781</v>
      </c>
      <c r="J436" s="96">
        <v>1.4069338926020389</v>
      </c>
      <c r="K436" s="96">
        <v>3</v>
      </c>
      <c r="L436" s="96">
        <v>194.762</v>
      </c>
    </row>
    <row r="437" spans="1:12" x14ac:dyDescent="0.25">
      <c r="A437" s="2">
        <v>3028</v>
      </c>
      <c r="B437" t="s">
        <v>72</v>
      </c>
      <c r="C437">
        <v>2021</v>
      </c>
      <c r="D437" s="96">
        <v>11325.130859375</v>
      </c>
      <c r="E437" s="96">
        <v>190.21</v>
      </c>
      <c r="F437" s="96">
        <v>42082</v>
      </c>
      <c r="G437" s="96">
        <v>2814</v>
      </c>
      <c r="H437" s="96">
        <v>2030</v>
      </c>
      <c r="I437" s="96">
        <v>0.72139303482587069</v>
      </c>
      <c r="J437" s="96">
        <v>1.458402218</v>
      </c>
      <c r="K437" s="96">
        <v>3</v>
      </c>
      <c r="L437" s="96">
        <v>194.7619934082031</v>
      </c>
    </row>
    <row r="438" spans="1:12" x14ac:dyDescent="0.25">
      <c r="A438" s="2">
        <v>3029</v>
      </c>
      <c r="B438" t="s">
        <v>47</v>
      </c>
      <c r="C438">
        <v>2005</v>
      </c>
      <c r="D438" s="96">
        <v>7841.137310000001</v>
      </c>
      <c r="E438" s="96">
        <v>100.1</v>
      </c>
      <c r="F438" s="96">
        <v>24365</v>
      </c>
      <c r="G438" s="96">
        <v>806</v>
      </c>
      <c r="H438" s="96">
        <v>28</v>
      </c>
      <c r="I438" s="96">
        <v>3.4739453345537193E-2</v>
      </c>
      <c r="J438" s="96">
        <v>1</v>
      </c>
      <c r="K438" s="96">
        <v>3</v>
      </c>
      <c r="L438" s="96">
        <v>100.1</v>
      </c>
    </row>
    <row r="439" spans="1:12" x14ac:dyDescent="0.25">
      <c r="A439" s="2">
        <v>3029</v>
      </c>
      <c r="B439" t="s">
        <v>47</v>
      </c>
      <c r="C439">
        <v>2006</v>
      </c>
      <c r="D439" s="96">
        <v>8472.9980199999991</v>
      </c>
      <c r="E439" s="96">
        <v>103.146</v>
      </c>
      <c r="F439" s="96">
        <v>24472</v>
      </c>
      <c r="G439" s="96">
        <v>823</v>
      </c>
      <c r="H439" s="96">
        <v>45</v>
      </c>
      <c r="I439" s="96">
        <v>5.4678007960319519E-2</v>
      </c>
      <c r="J439" s="96">
        <v>1.0202019225402501</v>
      </c>
      <c r="K439" s="96">
        <v>3</v>
      </c>
      <c r="L439" s="96">
        <v>103.146</v>
      </c>
    </row>
    <row r="440" spans="1:12" x14ac:dyDescent="0.25">
      <c r="A440" s="2">
        <v>3029</v>
      </c>
      <c r="B440" t="s">
        <v>47</v>
      </c>
      <c r="C440">
        <v>2007</v>
      </c>
      <c r="D440" s="96">
        <v>9258.0213199999998</v>
      </c>
      <c r="E440" s="96">
        <v>97.5</v>
      </c>
      <c r="F440" s="96">
        <v>24653</v>
      </c>
      <c r="G440" s="96">
        <v>835</v>
      </c>
      <c r="H440" s="96">
        <v>58</v>
      </c>
      <c r="I440" s="96">
        <v>6.9461077451705933E-2</v>
      </c>
      <c r="J440" s="96">
        <v>1.05783897285015</v>
      </c>
      <c r="K440" s="96">
        <v>3</v>
      </c>
      <c r="L440" s="96">
        <v>103.146</v>
      </c>
    </row>
    <row r="441" spans="1:12" x14ac:dyDescent="0.25">
      <c r="A441" s="2">
        <v>3029</v>
      </c>
      <c r="B441" t="s">
        <v>47</v>
      </c>
      <c r="C441">
        <v>2008</v>
      </c>
      <c r="D441" s="96">
        <v>8455.7145600000003</v>
      </c>
      <c r="E441" s="96">
        <v>96.656000000000006</v>
      </c>
      <c r="F441" s="96">
        <v>24845</v>
      </c>
      <c r="G441" s="96">
        <v>835</v>
      </c>
      <c r="H441" s="96">
        <v>57</v>
      </c>
      <c r="I441" s="96">
        <v>6.8263471126556396E-2</v>
      </c>
      <c r="J441" s="96">
        <v>1.0801527868051599</v>
      </c>
      <c r="K441" s="96">
        <v>3</v>
      </c>
      <c r="L441" s="96">
        <v>103.146</v>
      </c>
    </row>
    <row r="442" spans="1:12" x14ac:dyDescent="0.25">
      <c r="A442" s="2">
        <v>3029</v>
      </c>
      <c r="B442" t="s">
        <v>47</v>
      </c>
      <c r="C442">
        <v>2009</v>
      </c>
      <c r="D442" s="96">
        <v>8456.2128100000009</v>
      </c>
      <c r="E442" s="96">
        <v>95.7</v>
      </c>
      <c r="F442" s="96">
        <v>24731</v>
      </c>
      <c r="G442" s="96">
        <v>835</v>
      </c>
      <c r="H442" s="96">
        <v>59</v>
      </c>
      <c r="I442" s="96">
        <v>7.0658683776855469E-2</v>
      </c>
      <c r="J442" s="96">
        <v>1.0943058118665809</v>
      </c>
      <c r="K442" s="96">
        <v>3</v>
      </c>
      <c r="L442" s="96">
        <v>103.146</v>
      </c>
    </row>
    <row r="443" spans="1:12" x14ac:dyDescent="0.25">
      <c r="A443" s="2">
        <v>3029</v>
      </c>
      <c r="B443" t="s">
        <v>47</v>
      </c>
      <c r="C443">
        <v>2010</v>
      </c>
      <c r="D443" s="96">
        <v>9069.6493399999999</v>
      </c>
      <c r="E443" s="96">
        <v>104.3</v>
      </c>
      <c r="F443" s="96">
        <v>24804</v>
      </c>
      <c r="G443" s="96">
        <v>842</v>
      </c>
      <c r="H443" s="96">
        <v>62</v>
      </c>
      <c r="I443" s="96">
        <v>7.3634207248687744E-2</v>
      </c>
      <c r="J443" s="96">
        <v>1.127717210088893</v>
      </c>
      <c r="K443" s="96">
        <v>3</v>
      </c>
      <c r="L443" s="96">
        <v>104.3</v>
      </c>
    </row>
    <row r="444" spans="1:12" x14ac:dyDescent="0.25">
      <c r="A444" s="2">
        <v>3029</v>
      </c>
      <c r="B444" t="s">
        <v>47</v>
      </c>
      <c r="C444">
        <v>2011</v>
      </c>
      <c r="D444" s="96">
        <v>9173.9770799999969</v>
      </c>
      <c r="E444" s="96">
        <v>98.078000000000003</v>
      </c>
      <c r="F444" s="96">
        <v>24846</v>
      </c>
      <c r="G444" s="96">
        <v>841</v>
      </c>
      <c r="H444" s="96">
        <v>61</v>
      </c>
      <c r="I444" s="96">
        <v>7.2532698512077332E-2</v>
      </c>
      <c r="J444" s="96">
        <v>1.146665858992225</v>
      </c>
      <c r="K444" s="96">
        <v>3</v>
      </c>
      <c r="L444" s="96">
        <v>104.3</v>
      </c>
    </row>
    <row r="445" spans="1:12" x14ac:dyDescent="0.25">
      <c r="A445" s="2">
        <v>3029</v>
      </c>
      <c r="B445" t="s">
        <v>47</v>
      </c>
      <c r="C445">
        <v>2012</v>
      </c>
      <c r="D445" s="96">
        <v>8193.9413000000004</v>
      </c>
      <c r="E445" s="96">
        <v>109.45099999999999</v>
      </c>
      <c r="F445" s="96">
        <v>28498</v>
      </c>
      <c r="G445" s="96">
        <v>1027</v>
      </c>
      <c r="H445" s="96">
        <v>73</v>
      </c>
      <c r="I445" s="96">
        <v>7.1080818772315979E-2</v>
      </c>
      <c r="J445" s="96">
        <v>1.1651097143670821</v>
      </c>
      <c r="K445" s="96">
        <v>3</v>
      </c>
      <c r="L445" s="96">
        <v>109.45099999999999</v>
      </c>
    </row>
    <row r="446" spans="1:12" x14ac:dyDescent="0.25">
      <c r="A446" s="2">
        <v>3029</v>
      </c>
      <c r="B446" t="s">
        <v>47</v>
      </c>
      <c r="C446">
        <v>2013</v>
      </c>
      <c r="D446" s="96">
        <v>8862.218469999998</v>
      </c>
      <c r="E446" s="96">
        <v>107.389</v>
      </c>
      <c r="F446" s="96">
        <v>28584</v>
      </c>
      <c r="G446" s="96">
        <v>1023</v>
      </c>
      <c r="H446" s="96">
        <v>72</v>
      </c>
      <c r="I446" s="96">
        <v>7.0381231606006622E-2</v>
      </c>
      <c r="J446" s="96">
        <v>1.183430563619132</v>
      </c>
      <c r="K446" s="96">
        <v>3</v>
      </c>
      <c r="L446" s="96">
        <v>109.45099999999999</v>
      </c>
    </row>
    <row r="447" spans="1:12" x14ac:dyDescent="0.25">
      <c r="A447" s="2">
        <v>3029</v>
      </c>
      <c r="B447" t="s">
        <v>47</v>
      </c>
      <c r="C447">
        <v>2014</v>
      </c>
      <c r="D447" s="96">
        <v>9432.9689300000009</v>
      </c>
      <c r="E447" s="96">
        <v>98.855999999999995</v>
      </c>
      <c r="F447" s="96">
        <v>28627</v>
      </c>
      <c r="G447" s="96">
        <v>1011</v>
      </c>
      <c r="H447" s="96">
        <v>76</v>
      </c>
      <c r="I447" s="96">
        <v>7.5173094868659973E-2</v>
      </c>
      <c r="J447" s="96">
        <v>1.2032755955469121</v>
      </c>
      <c r="K447" s="96">
        <v>3</v>
      </c>
      <c r="L447" s="96">
        <v>109.45099999999999</v>
      </c>
    </row>
    <row r="448" spans="1:12" x14ac:dyDescent="0.25">
      <c r="A448" s="2">
        <v>3029</v>
      </c>
      <c r="B448" t="s">
        <v>47</v>
      </c>
      <c r="C448">
        <v>2015</v>
      </c>
      <c r="D448" s="96">
        <v>9517.0889499999994</v>
      </c>
      <c r="E448" s="96">
        <v>94.32</v>
      </c>
      <c r="F448" s="96">
        <v>28713</v>
      </c>
      <c r="G448" s="96">
        <v>1028</v>
      </c>
      <c r="H448" s="96">
        <v>81</v>
      </c>
      <c r="I448" s="96">
        <v>7.879377156496048E-2</v>
      </c>
      <c r="J448" s="96">
        <v>1.2277103060682979</v>
      </c>
      <c r="K448" s="96">
        <v>3</v>
      </c>
      <c r="L448" s="96">
        <v>109.45099999999999</v>
      </c>
    </row>
    <row r="449" spans="1:12" x14ac:dyDescent="0.25">
      <c r="A449" s="2">
        <v>3029</v>
      </c>
      <c r="B449" t="s">
        <v>47</v>
      </c>
      <c r="C449">
        <v>2016</v>
      </c>
      <c r="D449" s="96">
        <v>9608.6622499999994</v>
      </c>
      <c r="E449" s="96">
        <v>101.753</v>
      </c>
      <c r="F449" s="96">
        <v>28808</v>
      </c>
      <c r="G449" s="96">
        <v>1025</v>
      </c>
      <c r="H449" s="96">
        <v>84</v>
      </c>
      <c r="I449" s="96">
        <v>8.1951215863227844E-2</v>
      </c>
      <c r="J449" s="96">
        <v>1.2405563987579731</v>
      </c>
      <c r="K449" s="96">
        <v>3</v>
      </c>
      <c r="L449" s="96">
        <v>109.45099999999999</v>
      </c>
    </row>
    <row r="450" spans="1:12" x14ac:dyDescent="0.25">
      <c r="A450" s="2">
        <v>3029</v>
      </c>
      <c r="B450" t="s">
        <v>47</v>
      </c>
      <c r="C450">
        <v>2017</v>
      </c>
      <c r="D450" s="96">
        <v>9267.791970000002</v>
      </c>
      <c r="E450" s="96">
        <v>88.875</v>
      </c>
      <c r="F450" s="96">
        <v>29056</v>
      </c>
      <c r="G450" s="96">
        <v>1027</v>
      </c>
      <c r="H450" s="96">
        <v>85</v>
      </c>
      <c r="I450" s="96">
        <v>8.2765333354473114E-2</v>
      </c>
      <c r="J450" s="96">
        <v>1.2634585172770481</v>
      </c>
      <c r="K450" s="96">
        <v>3</v>
      </c>
      <c r="L450" s="96">
        <v>109.45099999999999</v>
      </c>
    </row>
    <row r="451" spans="1:12" x14ac:dyDescent="0.25">
      <c r="A451" s="2">
        <v>3029</v>
      </c>
      <c r="B451" t="s">
        <v>47</v>
      </c>
      <c r="C451">
        <v>2018</v>
      </c>
      <c r="D451" s="96">
        <v>10661.13812</v>
      </c>
      <c r="E451" s="96">
        <v>98.015000000000001</v>
      </c>
      <c r="F451" s="96">
        <v>29245</v>
      </c>
      <c r="G451" s="96">
        <v>1038</v>
      </c>
      <c r="H451" s="96">
        <v>92</v>
      </c>
      <c r="I451" s="96">
        <v>8.8631987571716309E-2</v>
      </c>
      <c r="J451" s="96">
        <v>1.296190246884573</v>
      </c>
      <c r="K451" s="96">
        <v>3</v>
      </c>
      <c r="L451" s="96">
        <v>109.45099999999999</v>
      </c>
    </row>
    <row r="452" spans="1:12" x14ac:dyDescent="0.25">
      <c r="A452" s="2">
        <v>3029</v>
      </c>
      <c r="B452" t="s">
        <v>47</v>
      </c>
      <c r="C452">
        <v>2019</v>
      </c>
      <c r="D452" s="96">
        <v>10242.9691</v>
      </c>
      <c r="E452" s="96">
        <v>92.986999999999995</v>
      </c>
      <c r="F452" s="96">
        <v>29455</v>
      </c>
      <c r="G452" s="96">
        <v>1602</v>
      </c>
      <c r="H452" s="96">
        <v>114</v>
      </c>
      <c r="I452" s="96">
        <v>7.1161046624183655E-2</v>
      </c>
      <c r="J452" s="96">
        <v>1.325735868420733</v>
      </c>
      <c r="K452" s="96">
        <v>3</v>
      </c>
      <c r="L452" s="96">
        <v>109.45099999999999</v>
      </c>
    </row>
    <row r="453" spans="1:12" x14ac:dyDescent="0.25">
      <c r="A453" s="2">
        <v>3029</v>
      </c>
      <c r="B453" t="s">
        <v>47</v>
      </c>
      <c r="C453">
        <v>2020</v>
      </c>
      <c r="D453" s="96">
        <v>9612.6401400000013</v>
      </c>
      <c r="E453" s="96">
        <v>101.774</v>
      </c>
      <c r="F453" s="96">
        <v>29718</v>
      </c>
      <c r="G453" s="96">
        <v>1555</v>
      </c>
      <c r="H453" s="96">
        <v>118</v>
      </c>
      <c r="I453" s="96">
        <v>7.5884245336055756E-2</v>
      </c>
      <c r="J453" s="96">
        <v>1.4069338926020389</v>
      </c>
      <c r="K453" s="96">
        <v>3</v>
      </c>
      <c r="L453" s="96">
        <v>109.45099999999999</v>
      </c>
    </row>
    <row r="454" spans="1:12" x14ac:dyDescent="0.25">
      <c r="A454" s="2">
        <v>3029</v>
      </c>
      <c r="B454" t="s">
        <v>47</v>
      </c>
      <c r="C454">
        <v>2021</v>
      </c>
      <c r="D454" s="96">
        <v>10146.6787109375</v>
      </c>
      <c r="E454" s="96">
        <v>101.104</v>
      </c>
      <c r="F454" s="96">
        <v>30041</v>
      </c>
      <c r="G454" s="96">
        <v>1526</v>
      </c>
      <c r="H454" s="96">
        <v>116</v>
      </c>
      <c r="I454" s="96">
        <v>7.6015727391874177E-2</v>
      </c>
      <c r="J454" s="96">
        <v>1.458402218</v>
      </c>
      <c r="K454" s="96">
        <v>3</v>
      </c>
      <c r="L454" s="96">
        <v>101.7740020751953</v>
      </c>
    </row>
    <row r="455" spans="1:12" x14ac:dyDescent="0.25">
      <c r="A455" s="2">
        <v>3030</v>
      </c>
      <c r="B455" t="s">
        <v>56</v>
      </c>
      <c r="C455">
        <v>2005</v>
      </c>
      <c r="D455" s="96">
        <v>6579.8047100000003</v>
      </c>
      <c r="E455" s="96">
        <v>138.84200000000001</v>
      </c>
      <c r="F455" s="96">
        <v>27437</v>
      </c>
      <c r="G455" s="96">
        <v>457</v>
      </c>
      <c r="H455" s="96">
        <v>225</v>
      </c>
      <c r="I455" s="96">
        <v>0.49234136939048773</v>
      </c>
      <c r="J455" s="96">
        <v>1</v>
      </c>
      <c r="K455" s="96">
        <v>3</v>
      </c>
      <c r="L455" s="96">
        <v>138.84200000000001</v>
      </c>
    </row>
    <row r="456" spans="1:12" x14ac:dyDescent="0.25">
      <c r="A456" s="2">
        <v>3030</v>
      </c>
      <c r="B456" t="s">
        <v>56</v>
      </c>
      <c r="C456">
        <v>2006</v>
      </c>
      <c r="D456" s="96">
        <v>6270.3220500000007</v>
      </c>
      <c r="E456" s="96">
        <v>142.30000000000001</v>
      </c>
      <c r="F456" s="96">
        <v>27636</v>
      </c>
      <c r="G456" s="96">
        <v>462</v>
      </c>
      <c r="H456" s="96">
        <v>229</v>
      </c>
      <c r="I456" s="96">
        <v>0.49567100405693049</v>
      </c>
      <c r="J456" s="96">
        <v>1.0202019225402501</v>
      </c>
      <c r="K456" s="96">
        <v>3</v>
      </c>
      <c r="L456" s="96">
        <v>142.30000000000001</v>
      </c>
    </row>
    <row r="457" spans="1:12" x14ac:dyDescent="0.25">
      <c r="A457" s="2">
        <v>3030</v>
      </c>
      <c r="B457" t="s">
        <v>56</v>
      </c>
      <c r="C457">
        <v>2007</v>
      </c>
      <c r="D457" s="96">
        <v>5758.36967</v>
      </c>
      <c r="E457" s="96">
        <v>142.30000000000001</v>
      </c>
      <c r="F457" s="96">
        <v>27789</v>
      </c>
      <c r="G457" s="96">
        <v>469</v>
      </c>
      <c r="H457" s="96">
        <v>236</v>
      </c>
      <c r="I457" s="96">
        <v>0.50319826602935791</v>
      </c>
      <c r="J457" s="96">
        <v>1.05783897285015</v>
      </c>
      <c r="K457" s="96">
        <v>3</v>
      </c>
      <c r="L457" s="96">
        <v>142.30000000000001</v>
      </c>
    </row>
    <row r="458" spans="1:12" x14ac:dyDescent="0.25">
      <c r="A458" s="2">
        <v>3030</v>
      </c>
      <c r="B458" t="s">
        <v>56</v>
      </c>
      <c r="C458">
        <v>2008</v>
      </c>
      <c r="D458" s="96">
        <v>5498.898369999999</v>
      </c>
      <c r="E458" s="96">
        <v>137.328</v>
      </c>
      <c r="F458" s="96">
        <v>27929</v>
      </c>
      <c r="G458" s="96">
        <v>467</v>
      </c>
      <c r="H458" s="96">
        <v>240</v>
      </c>
      <c r="I458" s="96">
        <v>0.51391863822937012</v>
      </c>
      <c r="J458" s="96">
        <v>1.0801527868051599</v>
      </c>
      <c r="K458" s="96">
        <v>3</v>
      </c>
      <c r="L458" s="96">
        <v>142.30000000000001</v>
      </c>
    </row>
    <row r="459" spans="1:12" x14ac:dyDescent="0.25">
      <c r="A459" s="2">
        <v>3030</v>
      </c>
      <c r="B459" t="s">
        <v>56</v>
      </c>
      <c r="C459">
        <v>2009</v>
      </c>
      <c r="D459" s="96">
        <v>5307.3920500000004</v>
      </c>
      <c r="E459" s="96">
        <v>122.372</v>
      </c>
      <c r="F459" s="96">
        <v>28202</v>
      </c>
      <c r="G459" s="96">
        <v>458</v>
      </c>
      <c r="H459" s="96">
        <v>239</v>
      </c>
      <c r="I459" s="96">
        <v>0.52183407545089722</v>
      </c>
      <c r="J459" s="96">
        <v>1.0943058118665809</v>
      </c>
      <c r="K459" s="96">
        <v>3</v>
      </c>
      <c r="L459" s="96">
        <v>142.30000000000001</v>
      </c>
    </row>
    <row r="460" spans="1:12" x14ac:dyDescent="0.25">
      <c r="A460" s="2">
        <v>3030</v>
      </c>
      <c r="B460" t="s">
        <v>56</v>
      </c>
      <c r="C460">
        <v>2010</v>
      </c>
      <c r="D460" s="96">
        <v>5548.4900399999997</v>
      </c>
      <c r="E460" s="96">
        <v>143.41999999999999</v>
      </c>
      <c r="F460" s="96">
        <v>28183</v>
      </c>
      <c r="G460" s="96">
        <v>476</v>
      </c>
      <c r="H460" s="96">
        <v>259</v>
      </c>
      <c r="I460" s="96">
        <v>0.54411762952804565</v>
      </c>
      <c r="J460" s="96">
        <v>1.127717210088893</v>
      </c>
      <c r="K460" s="96">
        <v>3</v>
      </c>
      <c r="L460" s="96">
        <v>143.41999999999999</v>
      </c>
    </row>
    <row r="461" spans="1:12" x14ac:dyDescent="0.25">
      <c r="A461" s="2">
        <v>3030</v>
      </c>
      <c r="B461" t="s">
        <v>56</v>
      </c>
      <c r="C461">
        <v>2011</v>
      </c>
      <c r="D461" s="96">
        <v>5781.2153399999997</v>
      </c>
      <c r="E461" s="96">
        <v>125.47799999999999</v>
      </c>
      <c r="F461" s="96">
        <v>28094</v>
      </c>
      <c r="G461" s="96">
        <v>465</v>
      </c>
      <c r="H461" s="96">
        <v>254</v>
      </c>
      <c r="I461" s="96">
        <v>0.54623657464981079</v>
      </c>
      <c r="J461" s="96">
        <v>1.146665858992225</v>
      </c>
      <c r="K461" s="96">
        <v>3</v>
      </c>
      <c r="L461" s="96">
        <v>143.41999999999999</v>
      </c>
    </row>
    <row r="462" spans="1:12" x14ac:dyDescent="0.25">
      <c r="A462" s="2">
        <v>3030</v>
      </c>
      <c r="B462" t="s">
        <v>56</v>
      </c>
      <c r="C462">
        <v>2012</v>
      </c>
      <c r="D462" s="96">
        <v>6032.8593100000007</v>
      </c>
      <c r="E462" s="96">
        <v>122.227</v>
      </c>
      <c r="F462" s="96">
        <v>28130</v>
      </c>
      <c r="G462" s="96">
        <v>448</v>
      </c>
      <c r="H462" s="96">
        <v>248</v>
      </c>
      <c r="I462" s="96">
        <v>0.55357140302658081</v>
      </c>
      <c r="J462" s="96">
        <v>1.1651097143670821</v>
      </c>
      <c r="K462" s="96">
        <v>3</v>
      </c>
      <c r="L462" s="96">
        <v>143.41999999999999</v>
      </c>
    </row>
    <row r="463" spans="1:12" x14ac:dyDescent="0.25">
      <c r="A463" s="2">
        <v>3030</v>
      </c>
      <c r="B463" t="s">
        <v>56</v>
      </c>
      <c r="C463">
        <v>2013</v>
      </c>
      <c r="D463" s="96">
        <v>6047.5728699999991</v>
      </c>
      <c r="E463" s="96">
        <v>133.124</v>
      </c>
      <c r="F463" s="96">
        <v>28400</v>
      </c>
      <c r="G463" s="96">
        <v>467</v>
      </c>
      <c r="H463" s="96">
        <v>272</v>
      </c>
      <c r="I463" s="96">
        <v>0.58244109153747559</v>
      </c>
      <c r="J463" s="96">
        <v>1.183430563619132</v>
      </c>
      <c r="K463" s="96">
        <v>3</v>
      </c>
      <c r="L463" s="96">
        <v>143.41999999999999</v>
      </c>
    </row>
    <row r="464" spans="1:12" x14ac:dyDescent="0.25">
      <c r="A464" s="2">
        <v>3030</v>
      </c>
      <c r="B464" t="s">
        <v>56</v>
      </c>
      <c r="C464">
        <v>2014</v>
      </c>
      <c r="D464" s="96">
        <v>6748.7873100000006</v>
      </c>
      <c r="E464" s="96">
        <v>122.20099999999999</v>
      </c>
      <c r="F464" s="96">
        <v>28640</v>
      </c>
      <c r="G464" s="96">
        <v>461</v>
      </c>
      <c r="H464" s="96">
        <v>269</v>
      </c>
      <c r="I464" s="96">
        <v>0.58351409435272217</v>
      </c>
      <c r="J464" s="96">
        <v>1.2032755955469121</v>
      </c>
      <c r="K464" s="96">
        <v>3</v>
      </c>
      <c r="L464" s="96">
        <v>143.41999999999999</v>
      </c>
    </row>
    <row r="465" spans="1:12" x14ac:dyDescent="0.25">
      <c r="A465" s="2">
        <v>3030</v>
      </c>
      <c r="B465" t="s">
        <v>56</v>
      </c>
      <c r="C465">
        <v>2015</v>
      </c>
      <c r="D465" s="96">
        <v>6802.7164400000001</v>
      </c>
      <c r="E465" s="96">
        <v>109.044</v>
      </c>
      <c r="F465" s="96">
        <v>28892</v>
      </c>
      <c r="G465" s="96">
        <v>448</v>
      </c>
      <c r="H465" s="96">
        <v>260</v>
      </c>
      <c r="I465" s="96">
        <v>0.5803571343421936</v>
      </c>
      <c r="J465" s="96">
        <v>1.2277103060682979</v>
      </c>
      <c r="K465" s="96">
        <v>3</v>
      </c>
      <c r="L465" s="96">
        <v>143.41999999999999</v>
      </c>
    </row>
    <row r="466" spans="1:12" x14ac:dyDescent="0.25">
      <c r="A466" s="2">
        <v>3030</v>
      </c>
      <c r="B466" t="s">
        <v>56</v>
      </c>
      <c r="C466">
        <v>2016</v>
      </c>
      <c r="D466" s="96">
        <v>6904.6287600999976</v>
      </c>
      <c r="E466" s="96">
        <v>119.44799999999999</v>
      </c>
      <c r="F466" s="96">
        <v>29327</v>
      </c>
      <c r="G466" s="96">
        <v>449</v>
      </c>
      <c r="H466" s="96">
        <v>263</v>
      </c>
      <c r="I466" s="96">
        <v>0.58574610948562622</v>
      </c>
      <c r="J466" s="96">
        <v>1.2405563987579731</v>
      </c>
      <c r="K466" s="96">
        <v>3</v>
      </c>
      <c r="L466" s="96">
        <v>143.41999999999999</v>
      </c>
    </row>
    <row r="467" spans="1:12" x14ac:dyDescent="0.25">
      <c r="A467" s="2">
        <v>3030</v>
      </c>
      <c r="B467" t="s">
        <v>56</v>
      </c>
      <c r="C467">
        <v>2017</v>
      </c>
      <c r="D467" s="96">
        <v>6946.48765</v>
      </c>
      <c r="E467" s="96">
        <v>109.252</v>
      </c>
      <c r="F467" s="96">
        <v>29756</v>
      </c>
      <c r="G467" s="96">
        <v>455</v>
      </c>
      <c r="H467" s="96">
        <v>265</v>
      </c>
      <c r="I467" s="96">
        <v>0.58241760730743408</v>
      </c>
      <c r="J467" s="96">
        <v>1.2634585172770481</v>
      </c>
      <c r="K467" s="96">
        <v>3</v>
      </c>
      <c r="L467" s="96">
        <v>143.41999999999999</v>
      </c>
    </row>
    <row r="468" spans="1:12" x14ac:dyDescent="0.25">
      <c r="A468" s="2">
        <v>3030</v>
      </c>
      <c r="B468" t="s">
        <v>56</v>
      </c>
      <c r="C468">
        <v>2018</v>
      </c>
      <c r="D468" s="96">
        <v>7554.119569999998</v>
      </c>
      <c r="E468" s="96">
        <v>126.059</v>
      </c>
      <c r="F468" s="96">
        <v>30012</v>
      </c>
      <c r="G468" s="96">
        <v>457</v>
      </c>
      <c r="H468" s="96">
        <v>269</v>
      </c>
      <c r="I468" s="96">
        <v>0.58862143754959106</v>
      </c>
      <c r="J468" s="96">
        <v>1.296190246884573</v>
      </c>
      <c r="K468" s="96">
        <v>3</v>
      </c>
      <c r="L468" s="96">
        <v>143.41999999999999</v>
      </c>
    </row>
    <row r="469" spans="1:12" x14ac:dyDescent="0.25">
      <c r="A469" s="2">
        <v>3030</v>
      </c>
      <c r="B469" t="s">
        <v>56</v>
      </c>
      <c r="C469">
        <v>2019</v>
      </c>
      <c r="D469" s="96">
        <v>7390.4630099999986</v>
      </c>
      <c r="E469" s="96">
        <v>120.116</v>
      </c>
      <c r="F469" s="96">
        <v>30393</v>
      </c>
      <c r="G469" s="96">
        <v>1616</v>
      </c>
      <c r="H469" s="96">
        <v>1005</v>
      </c>
      <c r="I469" s="96">
        <v>0.62190592288970947</v>
      </c>
      <c r="J469" s="96">
        <v>1.325735868420733</v>
      </c>
      <c r="K469" s="96">
        <v>3</v>
      </c>
      <c r="L469" s="96">
        <v>143.41999999999999</v>
      </c>
    </row>
    <row r="470" spans="1:12" x14ac:dyDescent="0.25">
      <c r="A470" s="2">
        <v>3030</v>
      </c>
      <c r="B470" t="s">
        <v>56</v>
      </c>
      <c r="C470">
        <v>2020</v>
      </c>
      <c r="D470" s="96">
        <v>7965.7467500000002</v>
      </c>
      <c r="E470" s="96">
        <v>126.42</v>
      </c>
      <c r="F470" s="96">
        <v>30661</v>
      </c>
      <c r="G470" s="96">
        <v>1613</v>
      </c>
      <c r="H470" s="96">
        <v>1004</v>
      </c>
      <c r="I470" s="96">
        <v>0.62244266271591187</v>
      </c>
      <c r="J470" s="96">
        <v>1.4069338926020389</v>
      </c>
      <c r="K470" s="96">
        <v>3</v>
      </c>
      <c r="L470" s="96">
        <v>143.41999999999999</v>
      </c>
    </row>
    <row r="471" spans="1:12" x14ac:dyDescent="0.25">
      <c r="A471" s="2">
        <v>3030</v>
      </c>
      <c r="B471" t="s">
        <v>56</v>
      </c>
      <c r="C471">
        <v>2021</v>
      </c>
      <c r="D471" s="96">
        <v>7491.99072265625</v>
      </c>
      <c r="E471" s="96">
        <v>123.024</v>
      </c>
      <c r="F471" s="96">
        <v>30904</v>
      </c>
      <c r="G471" s="96">
        <v>1615</v>
      </c>
      <c r="H471" s="96">
        <v>1007</v>
      </c>
      <c r="I471" s="96">
        <v>0.62352941176470589</v>
      </c>
      <c r="J471" s="96">
        <v>1.458402218</v>
      </c>
      <c r="K471" s="96">
        <v>3</v>
      </c>
      <c r="L471" s="96">
        <v>126.4199981689453</v>
      </c>
    </row>
    <row r="472" spans="1:12" x14ac:dyDescent="0.25">
      <c r="A472" s="2">
        <v>3031</v>
      </c>
      <c r="B472" t="s">
        <v>67</v>
      </c>
      <c r="C472">
        <v>2005</v>
      </c>
      <c r="D472" s="96">
        <v>9060.2313999999988</v>
      </c>
      <c r="E472" s="96">
        <v>216.69900000000001</v>
      </c>
      <c r="F472" s="96">
        <v>44436</v>
      </c>
      <c r="G472" s="96">
        <v>1119</v>
      </c>
      <c r="H472" s="96">
        <v>184</v>
      </c>
      <c r="I472" s="96">
        <v>0.1644325256347656</v>
      </c>
      <c r="J472" s="96">
        <v>1</v>
      </c>
      <c r="K472" s="96">
        <v>3</v>
      </c>
      <c r="L472" s="96">
        <v>216.69900000000001</v>
      </c>
    </row>
    <row r="473" spans="1:12" x14ac:dyDescent="0.25">
      <c r="A473" s="2">
        <v>3031</v>
      </c>
      <c r="B473" t="s">
        <v>67</v>
      </c>
      <c r="C473">
        <v>2006</v>
      </c>
      <c r="D473" s="96">
        <v>8663.1416799999988</v>
      </c>
      <c r="E473" s="96">
        <v>201.489</v>
      </c>
      <c r="F473" s="96">
        <v>44909</v>
      </c>
      <c r="G473" s="96">
        <v>1001</v>
      </c>
      <c r="H473" s="96">
        <v>186</v>
      </c>
      <c r="I473" s="96">
        <v>0.18581418693065641</v>
      </c>
      <c r="J473" s="96">
        <v>1.0202019225402501</v>
      </c>
      <c r="K473" s="96">
        <v>3</v>
      </c>
      <c r="L473" s="96">
        <v>216.69900000000001</v>
      </c>
    </row>
    <row r="474" spans="1:12" x14ac:dyDescent="0.25">
      <c r="A474" s="2">
        <v>3031</v>
      </c>
      <c r="B474" t="s">
        <v>67</v>
      </c>
      <c r="C474">
        <v>2007</v>
      </c>
      <c r="D474" s="96">
        <v>9494.5760800000007</v>
      </c>
      <c r="E474" s="96">
        <v>210.06100000000001</v>
      </c>
      <c r="F474" s="96">
        <v>45273</v>
      </c>
      <c r="G474" s="96">
        <v>1003</v>
      </c>
      <c r="H474" s="96">
        <v>188</v>
      </c>
      <c r="I474" s="96">
        <v>0.1874376833438873</v>
      </c>
      <c r="J474" s="96">
        <v>1.05783897285015</v>
      </c>
      <c r="K474" s="96">
        <v>3</v>
      </c>
      <c r="L474" s="96">
        <v>216.69900000000001</v>
      </c>
    </row>
    <row r="475" spans="1:12" x14ac:dyDescent="0.25">
      <c r="A475" s="2">
        <v>3031</v>
      </c>
      <c r="B475" t="s">
        <v>67</v>
      </c>
      <c r="C475">
        <v>2008</v>
      </c>
      <c r="D475" s="96">
        <v>10456.77838</v>
      </c>
      <c r="E475" s="96">
        <v>201.55500000000001</v>
      </c>
      <c r="F475" s="96">
        <v>45746</v>
      </c>
      <c r="G475" s="96">
        <v>1077</v>
      </c>
      <c r="H475" s="96">
        <v>218</v>
      </c>
      <c r="I475" s="96">
        <v>0.20241411030292511</v>
      </c>
      <c r="J475" s="96">
        <v>1.0801527868051599</v>
      </c>
      <c r="K475" s="96">
        <v>3</v>
      </c>
      <c r="L475" s="96">
        <v>216.69900000000001</v>
      </c>
    </row>
    <row r="476" spans="1:12" x14ac:dyDescent="0.25">
      <c r="A476" s="2">
        <v>3031</v>
      </c>
      <c r="B476" t="s">
        <v>67</v>
      </c>
      <c r="C476">
        <v>2009</v>
      </c>
      <c r="D476" s="96">
        <v>10124.56343</v>
      </c>
      <c r="E476" s="96">
        <v>226.57400000000001</v>
      </c>
      <c r="F476" s="96">
        <v>45886</v>
      </c>
      <c r="G476" s="96">
        <v>1122</v>
      </c>
      <c r="H476" s="96">
        <v>232</v>
      </c>
      <c r="I476" s="96">
        <v>0.2067736238241196</v>
      </c>
      <c r="J476" s="96">
        <v>1.0943058118665809</v>
      </c>
      <c r="K476" s="96">
        <v>3</v>
      </c>
      <c r="L476" s="96">
        <v>226.57400000000001</v>
      </c>
    </row>
    <row r="477" spans="1:12" x14ac:dyDescent="0.25">
      <c r="A477" s="2">
        <v>3031</v>
      </c>
      <c r="B477" t="s">
        <v>67</v>
      </c>
      <c r="C477">
        <v>2010</v>
      </c>
      <c r="D477" s="96">
        <v>11151.523429999999</v>
      </c>
      <c r="E477" s="96">
        <v>213.03899999999999</v>
      </c>
      <c r="F477" s="96">
        <v>45884</v>
      </c>
      <c r="G477" s="96">
        <v>1129</v>
      </c>
      <c r="H477" s="96">
        <v>236</v>
      </c>
      <c r="I477" s="96">
        <v>0.20903454720973971</v>
      </c>
      <c r="J477" s="96">
        <v>1.127717210088893</v>
      </c>
      <c r="K477" s="96">
        <v>3</v>
      </c>
      <c r="L477" s="96">
        <v>226.57400000000001</v>
      </c>
    </row>
    <row r="478" spans="1:12" x14ac:dyDescent="0.25">
      <c r="A478" s="2">
        <v>3031</v>
      </c>
      <c r="B478" t="s">
        <v>67</v>
      </c>
      <c r="C478">
        <v>2011</v>
      </c>
      <c r="D478" s="96">
        <v>11358.26561</v>
      </c>
      <c r="E478" s="96">
        <v>217.363</v>
      </c>
      <c r="F478" s="96">
        <v>45876</v>
      </c>
      <c r="G478" s="96">
        <v>1132</v>
      </c>
      <c r="H478" s="96">
        <v>243</v>
      </c>
      <c r="I478" s="96">
        <v>0.21466431021690369</v>
      </c>
      <c r="J478" s="96">
        <v>1.146665858992225</v>
      </c>
      <c r="K478" s="96">
        <v>3</v>
      </c>
      <c r="L478" s="96">
        <v>226.57400000000001</v>
      </c>
    </row>
    <row r="479" spans="1:12" x14ac:dyDescent="0.25">
      <c r="A479" s="2">
        <v>3031</v>
      </c>
      <c r="B479" t="s">
        <v>67</v>
      </c>
      <c r="C479">
        <v>2012</v>
      </c>
      <c r="D479" s="96">
        <v>12649.993619999999</v>
      </c>
      <c r="E479" s="96">
        <v>209.05500000000001</v>
      </c>
      <c r="F479" s="96">
        <v>45845</v>
      </c>
      <c r="G479" s="96">
        <v>1140</v>
      </c>
      <c r="H479" s="96">
        <v>245</v>
      </c>
      <c r="I479" s="96">
        <v>0.21491228044033051</v>
      </c>
      <c r="J479" s="96">
        <v>1.1651097143670821</v>
      </c>
      <c r="K479" s="96">
        <v>3</v>
      </c>
      <c r="L479" s="96">
        <v>226.57400000000001</v>
      </c>
    </row>
    <row r="480" spans="1:12" x14ac:dyDescent="0.25">
      <c r="A480" s="2">
        <v>3031</v>
      </c>
      <c r="B480" t="s">
        <v>67</v>
      </c>
      <c r="C480">
        <v>2013</v>
      </c>
      <c r="D480" s="96">
        <v>13012.685219999999</v>
      </c>
      <c r="E480" s="96">
        <v>210.173</v>
      </c>
      <c r="F480" s="96">
        <v>46435</v>
      </c>
      <c r="G480" s="96">
        <v>1150</v>
      </c>
      <c r="H480" s="96">
        <v>255</v>
      </c>
      <c r="I480" s="96">
        <v>0.22173912823200231</v>
      </c>
      <c r="J480" s="96">
        <v>1.183430563619132</v>
      </c>
      <c r="K480" s="96">
        <v>3</v>
      </c>
      <c r="L480" s="96">
        <v>226.57400000000001</v>
      </c>
    </row>
    <row r="481" spans="1:12" x14ac:dyDescent="0.25">
      <c r="A481" s="2">
        <v>3031</v>
      </c>
      <c r="B481" t="s">
        <v>67</v>
      </c>
      <c r="C481">
        <v>2014</v>
      </c>
      <c r="D481" s="96">
        <v>13681.322249999999</v>
      </c>
      <c r="E481" s="96">
        <v>203.125</v>
      </c>
      <c r="F481" s="96">
        <v>46915</v>
      </c>
      <c r="G481" s="96">
        <v>1150</v>
      </c>
      <c r="H481" s="96">
        <v>257</v>
      </c>
      <c r="I481" s="96">
        <v>0.22347825765609741</v>
      </c>
      <c r="J481" s="96">
        <v>1.2032755955469121</v>
      </c>
      <c r="K481" s="96">
        <v>3</v>
      </c>
      <c r="L481" s="96">
        <v>226.57400000000001</v>
      </c>
    </row>
    <row r="482" spans="1:12" x14ac:dyDescent="0.25">
      <c r="A482" s="2">
        <v>3031</v>
      </c>
      <c r="B482" t="s">
        <v>67</v>
      </c>
      <c r="C482">
        <v>2015</v>
      </c>
      <c r="D482" s="96">
        <v>7566.5349999999999</v>
      </c>
      <c r="E482" s="96">
        <v>130.791</v>
      </c>
      <c r="F482" s="96">
        <v>27467</v>
      </c>
      <c r="G482" s="96">
        <v>356</v>
      </c>
      <c r="H482" s="96">
        <v>125</v>
      </c>
      <c r="I482" s="96">
        <v>0.35112360119819641</v>
      </c>
      <c r="J482" s="96">
        <v>1.2277103060682979</v>
      </c>
      <c r="K482" s="96">
        <v>3</v>
      </c>
      <c r="L482" s="96">
        <v>226.57400000000001</v>
      </c>
    </row>
    <row r="483" spans="1:12" x14ac:dyDescent="0.25">
      <c r="A483" s="2">
        <v>3031</v>
      </c>
      <c r="B483" t="s">
        <v>67</v>
      </c>
      <c r="C483">
        <v>2016</v>
      </c>
      <c r="D483" s="96">
        <v>7148.7349999999997</v>
      </c>
      <c r="E483" s="96">
        <v>122.976</v>
      </c>
      <c r="F483" s="96">
        <v>27541</v>
      </c>
      <c r="G483" s="96">
        <v>336</v>
      </c>
      <c r="H483" s="96">
        <v>110</v>
      </c>
      <c r="I483" s="96">
        <v>0.3273809552192688</v>
      </c>
      <c r="J483" s="96">
        <v>1.2405563987579731</v>
      </c>
      <c r="K483" s="96">
        <v>3</v>
      </c>
      <c r="L483" s="96">
        <v>226.57400000000001</v>
      </c>
    </row>
    <row r="484" spans="1:12" x14ac:dyDescent="0.25">
      <c r="A484" s="2">
        <v>3031</v>
      </c>
      <c r="B484" t="s">
        <v>67</v>
      </c>
      <c r="C484">
        <v>2017</v>
      </c>
      <c r="D484" s="96">
        <v>7124.9480000000003</v>
      </c>
      <c r="E484" s="96">
        <v>117.931</v>
      </c>
      <c r="F484" s="96">
        <v>27582</v>
      </c>
      <c r="G484" s="96">
        <v>334</v>
      </c>
      <c r="H484" s="96">
        <v>108</v>
      </c>
      <c r="I484" s="96">
        <v>0.32335329055786127</v>
      </c>
      <c r="J484" s="96">
        <v>1.2634585172770481</v>
      </c>
      <c r="K484" s="96">
        <v>3</v>
      </c>
      <c r="L484" s="96">
        <v>226.57400000000001</v>
      </c>
    </row>
    <row r="485" spans="1:12" x14ac:dyDescent="0.25">
      <c r="A485" s="2">
        <v>3031</v>
      </c>
      <c r="B485" t="s">
        <v>67</v>
      </c>
      <c r="C485">
        <v>2018</v>
      </c>
      <c r="D485" s="96">
        <v>7644.49</v>
      </c>
      <c r="E485" s="96">
        <v>126.565</v>
      </c>
      <c r="F485" s="96">
        <v>27658</v>
      </c>
      <c r="G485" s="96">
        <v>334</v>
      </c>
      <c r="H485" s="96">
        <v>108</v>
      </c>
      <c r="I485" s="96">
        <v>0.32335329055786127</v>
      </c>
      <c r="J485" s="96">
        <v>1.296190246884573</v>
      </c>
      <c r="K485" s="96">
        <v>3</v>
      </c>
      <c r="L485" s="96">
        <v>226.57400000000001</v>
      </c>
    </row>
    <row r="486" spans="1:12" x14ac:dyDescent="0.25">
      <c r="A486" s="2">
        <v>3031</v>
      </c>
      <c r="B486" t="s">
        <v>67</v>
      </c>
      <c r="C486">
        <v>2019</v>
      </c>
      <c r="D486" s="96">
        <v>7211.6606599999996</v>
      </c>
      <c r="E486" s="96">
        <v>126.161</v>
      </c>
      <c r="F486" s="96">
        <v>27778</v>
      </c>
      <c r="G486" s="96">
        <v>335</v>
      </c>
      <c r="H486" s="96">
        <v>108</v>
      </c>
      <c r="I486" s="96">
        <v>0.32238805294036871</v>
      </c>
      <c r="J486" s="96">
        <v>1.325735868420733</v>
      </c>
      <c r="K486" s="96">
        <v>3</v>
      </c>
      <c r="L486" s="96">
        <v>226.57400000000001</v>
      </c>
    </row>
    <row r="487" spans="1:12" x14ac:dyDescent="0.25">
      <c r="A487" s="2">
        <v>3031</v>
      </c>
      <c r="B487" t="s">
        <v>67</v>
      </c>
      <c r="C487">
        <v>2020</v>
      </c>
      <c r="D487" s="96">
        <v>7364.4337900000019</v>
      </c>
      <c r="E487" s="96">
        <v>115.637</v>
      </c>
      <c r="F487" s="96">
        <v>27718</v>
      </c>
      <c r="G487" s="96">
        <v>335</v>
      </c>
      <c r="H487" s="96">
        <v>108</v>
      </c>
      <c r="I487" s="96">
        <v>0.32238805294036871</v>
      </c>
      <c r="J487" s="96">
        <v>1.4069338926020389</v>
      </c>
      <c r="K487" s="96">
        <v>3</v>
      </c>
      <c r="L487" s="96">
        <v>226.57400000000001</v>
      </c>
    </row>
    <row r="488" spans="1:12" x14ac:dyDescent="0.25">
      <c r="A488" s="2">
        <v>3031</v>
      </c>
      <c r="B488" t="s">
        <v>67</v>
      </c>
      <c r="C488">
        <v>2021</v>
      </c>
      <c r="D488" s="96">
        <v>7020.01953125</v>
      </c>
      <c r="E488" s="96">
        <v>108.785</v>
      </c>
      <c r="F488" s="96">
        <v>27994</v>
      </c>
      <c r="G488" s="96">
        <v>334</v>
      </c>
      <c r="H488" s="96">
        <v>107</v>
      </c>
      <c r="I488" s="96">
        <v>0.32035928143712578</v>
      </c>
      <c r="J488" s="96">
        <v>1.458402218</v>
      </c>
      <c r="K488" s="96">
        <v>3</v>
      </c>
      <c r="L488" s="96">
        <v>115.6370010375977</v>
      </c>
    </row>
    <row r="489" spans="1:12" x14ac:dyDescent="0.25">
      <c r="A489" s="2">
        <v>3032</v>
      </c>
      <c r="B489" t="s">
        <v>76</v>
      </c>
      <c r="C489">
        <v>2005</v>
      </c>
      <c r="D489" s="96">
        <v>4673.2370000000001</v>
      </c>
      <c r="E489" s="96">
        <v>119</v>
      </c>
      <c r="F489" s="96">
        <v>23405</v>
      </c>
      <c r="G489" s="96">
        <v>558</v>
      </c>
      <c r="H489" s="96">
        <v>90</v>
      </c>
      <c r="I489" s="96">
        <v>0.161290317773819</v>
      </c>
      <c r="J489" s="96">
        <v>1</v>
      </c>
      <c r="K489" s="96">
        <v>3</v>
      </c>
      <c r="L489" s="96">
        <v>119</v>
      </c>
    </row>
    <row r="490" spans="1:12" x14ac:dyDescent="0.25">
      <c r="A490" s="2">
        <v>3032</v>
      </c>
      <c r="B490" t="s">
        <v>76</v>
      </c>
      <c r="C490">
        <v>2006</v>
      </c>
      <c r="D490" s="96">
        <v>6066.3291199999994</v>
      </c>
      <c r="E490" s="96">
        <v>107.416</v>
      </c>
      <c r="F490" s="96">
        <v>23493</v>
      </c>
      <c r="G490" s="96">
        <v>600</v>
      </c>
      <c r="H490" s="96">
        <v>91</v>
      </c>
      <c r="I490" s="96">
        <v>0.15166667103767401</v>
      </c>
      <c r="J490" s="96">
        <v>1.0202019225402501</v>
      </c>
      <c r="K490" s="96">
        <v>3</v>
      </c>
      <c r="L490" s="96">
        <v>119</v>
      </c>
    </row>
    <row r="491" spans="1:12" x14ac:dyDescent="0.25">
      <c r="A491" s="2">
        <v>3032</v>
      </c>
      <c r="B491" t="s">
        <v>76</v>
      </c>
      <c r="C491">
        <v>2007</v>
      </c>
      <c r="D491" s="96">
        <v>5563.0214400000004</v>
      </c>
      <c r="E491" s="96">
        <v>113.51900000000001</v>
      </c>
      <c r="F491" s="96">
        <v>23642</v>
      </c>
      <c r="G491" s="96">
        <v>608</v>
      </c>
      <c r="H491" s="96">
        <v>95</v>
      </c>
      <c r="I491" s="96">
        <v>0.15625</v>
      </c>
      <c r="J491" s="96">
        <v>1.05783897285015</v>
      </c>
      <c r="K491" s="96">
        <v>3</v>
      </c>
      <c r="L491" s="96">
        <v>119</v>
      </c>
    </row>
    <row r="492" spans="1:12" x14ac:dyDescent="0.25">
      <c r="A492" s="2">
        <v>3032</v>
      </c>
      <c r="B492" t="s">
        <v>76</v>
      </c>
      <c r="C492">
        <v>2008</v>
      </c>
      <c r="D492" s="96">
        <v>5580.6481399999993</v>
      </c>
      <c r="E492" s="96">
        <v>108.73099999999999</v>
      </c>
      <c r="F492" s="96">
        <v>23669</v>
      </c>
      <c r="G492" s="96">
        <v>612</v>
      </c>
      <c r="H492" s="96">
        <v>96</v>
      </c>
      <c r="I492" s="96">
        <v>0.15686275064945221</v>
      </c>
      <c r="J492" s="96">
        <v>1.0801527868051599</v>
      </c>
      <c r="K492" s="96">
        <v>3</v>
      </c>
      <c r="L492" s="96">
        <v>119</v>
      </c>
    </row>
    <row r="493" spans="1:12" x14ac:dyDescent="0.25">
      <c r="A493" s="2">
        <v>3032</v>
      </c>
      <c r="B493" t="s">
        <v>76</v>
      </c>
      <c r="C493">
        <v>2009</v>
      </c>
      <c r="D493" s="96">
        <v>7000.8802300000007</v>
      </c>
      <c r="E493" s="96">
        <v>119.797</v>
      </c>
      <c r="F493" s="96">
        <v>23776</v>
      </c>
      <c r="G493" s="96">
        <v>616</v>
      </c>
      <c r="H493" s="96">
        <v>99</v>
      </c>
      <c r="I493" s="96">
        <v>0.1607142835855484</v>
      </c>
      <c r="J493" s="96">
        <v>1.0943058118665809</v>
      </c>
      <c r="K493" s="96">
        <v>3</v>
      </c>
      <c r="L493" s="96">
        <v>119.797</v>
      </c>
    </row>
    <row r="494" spans="1:12" x14ac:dyDescent="0.25">
      <c r="A494" s="2">
        <v>3032</v>
      </c>
      <c r="B494" t="s">
        <v>76</v>
      </c>
      <c r="C494">
        <v>2010</v>
      </c>
      <c r="D494" s="96">
        <v>4971.5435100000004</v>
      </c>
      <c r="E494" s="96">
        <v>109.866</v>
      </c>
      <c r="F494" s="96">
        <v>23754</v>
      </c>
      <c r="G494" s="96">
        <v>611</v>
      </c>
      <c r="H494" s="96">
        <v>97</v>
      </c>
      <c r="I494" s="96">
        <v>0.1587561368942261</v>
      </c>
      <c r="J494" s="96">
        <v>1.127717210088893</v>
      </c>
      <c r="K494" s="96">
        <v>3</v>
      </c>
      <c r="L494" s="96">
        <v>119.797</v>
      </c>
    </row>
    <row r="495" spans="1:12" x14ac:dyDescent="0.25">
      <c r="A495" s="2">
        <v>3032</v>
      </c>
      <c r="B495" t="s">
        <v>76</v>
      </c>
      <c r="C495">
        <v>2011</v>
      </c>
      <c r="D495" s="96">
        <v>4255.0273000000007</v>
      </c>
      <c r="E495" s="96">
        <v>113.732</v>
      </c>
      <c r="F495" s="96">
        <v>23850</v>
      </c>
      <c r="G495" s="96">
        <v>618</v>
      </c>
      <c r="H495" s="96">
        <v>108</v>
      </c>
      <c r="I495" s="96">
        <v>0.1747572869062424</v>
      </c>
      <c r="J495" s="96">
        <v>1.146665858992225</v>
      </c>
      <c r="K495" s="96">
        <v>3</v>
      </c>
      <c r="L495" s="96">
        <v>119.797</v>
      </c>
    </row>
    <row r="496" spans="1:12" x14ac:dyDescent="0.25">
      <c r="A496" s="2">
        <v>3032</v>
      </c>
      <c r="B496" t="s">
        <v>76</v>
      </c>
      <c r="C496">
        <v>2012</v>
      </c>
      <c r="D496" s="96">
        <v>5442.5148600000011</v>
      </c>
      <c r="E496" s="96">
        <v>105.211</v>
      </c>
      <c r="F496" s="96">
        <v>23972</v>
      </c>
      <c r="G496" s="96">
        <v>621</v>
      </c>
      <c r="H496" s="96">
        <v>110</v>
      </c>
      <c r="I496" s="96">
        <v>0.1771336495876312</v>
      </c>
      <c r="J496" s="96">
        <v>1.1651097143670821</v>
      </c>
      <c r="K496" s="96">
        <v>3</v>
      </c>
      <c r="L496" s="96">
        <v>119.797</v>
      </c>
    </row>
    <row r="497" spans="1:12" x14ac:dyDescent="0.25">
      <c r="A497" s="2">
        <v>3032</v>
      </c>
      <c r="B497" t="s">
        <v>76</v>
      </c>
      <c r="C497">
        <v>2013</v>
      </c>
      <c r="D497" s="96">
        <v>5655.5692099999997</v>
      </c>
      <c r="E497" s="96">
        <v>110.029</v>
      </c>
      <c r="F497" s="96">
        <v>23973</v>
      </c>
      <c r="G497" s="96">
        <v>583</v>
      </c>
      <c r="H497" s="96">
        <v>73</v>
      </c>
      <c r="I497" s="96">
        <v>0.1252144128084183</v>
      </c>
      <c r="J497" s="96">
        <v>1.183430563619132</v>
      </c>
      <c r="K497" s="96">
        <v>3</v>
      </c>
      <c r="L497" s="96">
        <v>119.797</v>
      </c>
    </row>
    <row r="498" spans="1:12" x14ac:dyDescent="0.25">
      <c r="A498" s="2">
        <v>3032</v>
      </c>
      <c r="B498" t="s">
        <v>76</v>
      </c>
      <c r="C498">
        <v>2014</v>
      </c>
      <c r="D498" s="96">
        <v>6553.7232100000001</v>
      </c>
      <c r="E498" s="96">
        <v>108.86199999999999</v>
      </c>
      <c r="F498" s="96">
        <v>23975</v>
      </c>
      <c r="G498" s="96">
        <v>566</v>
      </c>
      <c r="H498" s="96">
        <v>74</v>
      </c>
      <c r="I498" s="96">
        <v>0.13074204325675959</v>
      </c>
      <c r="J498" s="96">
        <v>1.2032755955469121</v>
      </c>
      <c r="K498" s="96">
        <v>3</v>
      </c>
      <c r="L498" s="96">
        <v>119.797</v>
      </c>
    </row>
    <row r="499" spans="1:12" x14ac:dyDescent="0.25">
      <c r="A499" s="2">
        <v>3032</v>
      </c>
      <c r="B499" t="s">
        <v>76</v>
      </c>
      <c r="C499">
        <v>2015</v>
      </c>
      <c r="D499" s="96">
        <v>6305.9952799999992</v>
      </c>
      <c r="E499" s="96">
        <v>106.74299999999999</v>
      </c>
      <c r="F499" s="96">
        <v>23996</v>
      </c>
      <c r="G499" s="96">
        <v>572</v>
      </c>
      <c r="H499" s="96">
        <v>76</v>
      </c>
      <c r="I499" s="96">
        <v>0.13286712765693659</v>
      </c>
      <c r="J499" s="96">
        <v>1.2277103060682979</v>
      </c>
      <c r="K499" s="96">
        <v>3</v>
      </c>
      <c r="L499" s="96">
        <v>119.797</v>
      </c>
    </row>
    <row r="500" spans="1:12" x14ac:dyDescent="0.25">
      <c r="A500" s="2">
        <v>3032</v>
      </c>
      <c r="B500" t="s">
        <v>76</v>
      </c>
      <c r="C500">
        <v>2016</v>
      </c>
      <c r="D500" s="96">
        <v>5817.4468800000004</v>
      </c>
      <c r="E500" s="96">
        <v>93.763999999999996</v>
      </c>
      <c r="F500" s="96">
        <v>24070</v>
      </c>
      <c r="G500" s="96">
        <v>573</v>
      </c>
      <c r="H500" s="96">
        <v>78</v>
      </c>
      <c r="I500" s="96">
        <v>0.1361256539821625</v>
      </c>
      <c r="J500" s="96">
        <v>1.2405563987579731</v>
      </c>
      <c r="K500" s="96">
        <v>3</v>
      </c>
      <c r="L500" s="96">
        <v>119.797</v>
      </c>
    </row>
    <row r="501" spans="1:12" x14ac:dyDescent="0.25">
      <c r="A501" s="2">
        <v>3032</v>
      </c>
      <c r="B501" t="s">
        <v>76</v>
      </c>
      <c r="C501">
        <v>2017</v>
      </c>
      <c r="D501" s="96">
        <v>6592.0888600000017</v>
      </c>
      <c r="E501" s="96">
        <v>93.113</v>
      </c>
      <c r="F501" s="96">
        <v>24117</v>
      </c>
      <c r="G501" s="96">
        <v>574</v>
      </c>
      <c r="H501" s="96">
        <v>79</v>
      </c>
      <c r="I501" s="96">
        <v>0.1376306563615799</v>
      </c>
      <c r="J501" s="96">
        <v>1.2634585172770481</v>
      </c>
      <c r="K501" s="96">
        <v>3</v>
      </c>
      <c r="L501" s="96">
        <v>119.797</v>
      </c>
    </row>
    <row r="502" spans="1:12" x14ac:dyDescent="0.25">
      <c r="A502" s="2">
        <v>3032</v>
      </c>
      <c r="B502" t="s">
        <v>76</v>
      </c>
      <c r="C502">
        <v>2018</v>
      </c>
      <c r="D502" s="96">
        <v>6357.0396199999996</v>
      </c>
      <c r="E502" s="96">
        <v>97.822000000000003</v>
      </c>
      <c r="F502" s="96">
        <v>24172</v>
      </c>
      <c r="G502" s="96">
        <v>575</v>
      </c>
      <c r="H502" s="96">
        <v>80</v>
      </c>
      <c r="I502" s="96">
        <v>0.1391304284334183</v>
      </c>
      <c r="J502" s="96">
        <v>1.296190246884573</v>
      </c>
      <c r="K502" s="96">
        <v>3</v>
      </c>
      <c r="L502" s="96">
        <v>119.797</v>
      </c>
    </row>
    <row r="503" spans="1:12" x14ac:dyDescent="0.25">
      <c r="A503" s="2">
        <v>3032</v>
      </c>
      <c r="B503" t="s">
        <v>76</v>
      </c>
      <c r="C503">
        <v>2019</v>
      </c>
      <c r="D503" s="96">
        <v>6810.3005700000022</v>
      </c>
      <c r="E503" s="96">
        <v>99.885999999999996</v>
      </c>
      <c r="F503" s="96">
        <v>24199</v>
      </c>
      <c r="G503" s="96">
        <v>573</v>
      </c>
      <c r="H503" s="96">
        <v>79</v>
      </c>
      <c r="I503" s="96">
        <v>0.1378708481788635</v>
      </c>
      <c r="J503" s="96">
        <v>1.325735868420733</v>
      </c>
      <c r="K503" s="96">
        <v>3</v>
      </c>
      <c r="L503" s="96">
        <v>119.797</v>
      </c>
    </row>
    <row r="504" spans="1:12" x14ac:dyDescent="0.25">
      <c r="A504" s="2">
        <v>3032</v>
      </c>
      <c r="B504" t="s">
        <v>76</v>
      </c>
      <c r="C504">
        <v>2020</v>
      </c>
      <c r="D504" s="96">
        <v>6892.4612991275972</v>
      </c>
      <c r="E504" s="96">
        <v>94.066000000000003</v>
      </c>
      <c r="F504" s="96">
        <v>24290</v>
      </c>
      <c r="G504" s="96">
        <v>574</v>
      </c>
      <c r="H504" s="96">
        <v>81</v>
      </c>
      <c r="I504" s="96">
        <v>0.1411149799823761</v>
      </c>
      <c r="J504" s="96">
        <v>1.4069338926020389</v>
      </c>
      <c r="K504" s="96">
        <v>3</v>
      </c>
      <c r="L504" s="96">
        <v>119.797</v>
      </c>
    </row>
    <row r="505" spans="1:12" x14ac:dyDescent="0.25">
      <c r="A505" s="2">
        <v>3032</v>
      </c>
      <c r="B505" t="s">
        <v>76</v>
      </c>
      <c r="C505">
        <v>2021</v>
      </c>
      <c r="D505" s="96">
        <v>7110.611328125</v>
      </c>
      <c r="E505" s="96">
        <v>84.971999999999994</v>
      </c>
      <c r="F505" s="96">
        <v>24280</v>
      </c>
      <c r="G505" s="96">
        <v>574</v>
      </c>
      <c r="H505" s="96">
        <v>82</v>
      </c>
      <c r="I505" s="96">
        <v>0.14285714285714279</v>
      </c>
      <c r="J505" s="96">
        <v>1.458402218</v>
      </c>
      <c r="K505" s="96">
        <v>3</v>
      </c>
      <c r="L505" s="96">
        <v>94.066001892089844</v>
      </c>
    </row>
    <row r="506" spans="1:12" x14ac:dyDescent="0.25">
      <c r="A506" s="2">
        <v>3033</v>
      </c>
      <c r="B506" t="s">
        <v>95</v>
      </c>
      <c r="C506">
        <v>2005</v>
      </c>
      <c r="D506" s="96">
        <v>4199.1809999999996</v>
      </c>
      <c r="E506" s="96">
        <v>83.355000000000004</v>
      </c>
      <c r="F506" s="96">
        <v>20699</v>
      </c>
      <c r="G506" s="96">
        <v>432</v>
      </c>
      <c r="H506" s="96">
        <v>118</v>
      </c>
      <c r="I506" s="96">
        <v>0.27314814925193792</v>
      </c>
      <c r="J506" s="96">
        <v>1</v>
      </c>
      <c r="K506" s="96">
        <v>3</v>
      </c>
      <c r="L506" s="96">
        <v>83.355000000000004</v>
      </c>
    </row>
    <row r="507" spans="1:12" x14ac:dyDescent="0.25">
      <c r="A507" s="2">
        <v>3033</v>
      </c>
      <c r="B507" t="s">
        <v>95</v>
      </c>
      <c r="C507">
        <v>2006</v>
      </c>
      <c r="D507" s="96">
        <v>4227.6610000000001</v>
      </c>
      <c r="E507" s="96">
        <v>86.856999999999999</v>
      </c>
      <c r="F507" s="96">
        <v>20983</v>
      </c>
      <c r="G507" s="96">
        <v>435</v>
      </c>
      <c r="H507" s="96">
        <v>126</v>
      </c>
      <c r="I507" s="96">
        <v>0.2896551787853241</v>
      </c>
      <c r="J507" s="96">
        <v>1.0202019225402501</v>
      </c>
      <c r="K507" s="96">
        <v>3</v>
      </c>
      <c r="L507" s="96">
        <v>86.856999999999999</v>
      </c>
    </row>
    <row r="508" spans="1:12" x14ac:dyDescent="0.25">
      <c r="A508" s="2">
        <v>3033</v>
      </c>
      <c r="B508" t="s">
        <v>95</v>
      </c>
      <c r="C508">
        <v>2007</v>
      </c>
      <c r="D508" s="96">
        <v>4534.7389999999996</v>
      </c>
      <c r="E508" s="96">
        <v>90.204999999999998</v>
      </c>
      <c r="F508" s="96">
        <v>21297</v>
      </c>
      <c r="G508" s="96">
        <v>435</v>
      </c>
      <c r="H508" s="96">
        <v>126</v>
      </c>
      <c r="I508" s="96">
        <v>0.2896551787853241</v>
      </c>
      <c r="J508" s="96">
        <v>1.05783897285015</v>
      </c>
      <c r="K508" s="96">
        <v>3</v>
      </c>
      <c r="L508" s="96">
        <v>90.204999999999998</v>
      </c>
    </row>
    <row r="509" spans="1:12" x14ac:dyDescent="0.25">
      <c r="A509" s="2">
        <v>3033</v>
      </c>
      <c r="B509" t="s">
        <v>95</v>
      </c>
      <c r="C509">
        <v>2008</v>
      </c>
      <c r="D509" s="96">
        <v>5003.5820000000003</v>
      </c>
      <c r="E509" s="96">
        <v>84.988</v>
      </c>
      <c r="F509" s="96">
        <v>21592</v>
      </c>
      <c r="G509" s="96">
        <v>440</v>
      </c>
      <c r="H509" s="96">
        <v>131</v>
      </c>
      <c r="I509" s="96">
        <v>0.29772728681564331</v>
      </c>
      <c r="J509" s="96">
        <v>1.0801527868051599</v>
      </c>
      <c r="K509" s="96">
        <v>3</v>
      </c>
      <c r="L509" s="96">
        <v>90.204999999999998</v>
      </c>
    </row>
    <row r="510" spans="1:12" x14ac:dyDescent="0.25">
      <c r="A510" s="2">
        <v>3033</v>
      </c>
      <c r="B510" t="s">
        <v>95</v>
      </c>
      <c r="C510">
        <v>2009</v>
      </c>
      <c r="D510" s="96">
        <v>4700.6422300000004</v>
      </c>
      <c r="E510" s="96">
        <v>80.150999999999996</v>
      </c>
      <c r="F510" s="96">
        <v>21805</v>
      </c>
      <c r="G510" s="96">
        <v>436</v>
      </c>
      <c r="H510" s="96">
        <v>126</v>
      </c>
      <c r="I510" s="96">
        <v>0.28899082541465759</v>
      </c>
      <c r="J510" s="96">
        <v>1.0943058118665809</v>
      </c>
      <c r="K510" s="96">
        <v>3</v>
      </c>
      <c r="L510" s="96">
        <v>90.204999999999998</v>
      </c>
    </row>
    <row r="511" spans="1:12" x14ac:dyDescent="0.25">
      <c r="A511" s="2">
        <v>3033</v>
      </c>
      <c r="B511" t="s">
        <v>95</v>
      </c>
      <c r="C511">
        <v>2010</v>
      </c>
      <c r="D511" s="96">
        <v>4409.5463299999983</v>
      </c>
      <c r="E511" s="96">
        <v>89.468000000000004</v>
      </c>
      <c r="F511" s="96">
        <v>22007</v>
      </c>
      <c r="G511" s="96">
        <v>515</v>
      </c>
      <c r="H511" s="96">
        <v>144</v>
      </c>
      <c r="I511" s="96">
        <v>0.27961164712905878</v>
      </c>
      <c r="J511" s="96">
        <v>1.127717210088893</v>
      </c>
      <c r="K511" s="96">
        <v>3</v>
      </c>
      <c r="L511" s="96">
        <v>90.204999999999998</v>
      </c>
    </row>
    <row r="512" spans="1:12" x14ac:dyDescent="0.25">
      <c r="A512" s="2">
        <v>3033</v>
      </c>
      <c r="B512" t="s">
        <v>95</v>
      </c>
      <c r="C512">
        <v>2011</v>
      </c>
      <c r="D512" s="96">
        <v>4664.7030000000004</v>
      </c>
      <c r="E512" s="96">
        <v>86.667000000000002</v>
      </c>
      <c r="F512" s="96">
        <v>22257</v>
      </c>
      <c r="G512" s="96">
        <v>515</v>
      </c>
      <c r="H512" s="96">
        <v>144</v>
      </c>
      <c r="I512" s="96">
        <v>0.27961164712905878</v>
      </c>
      <c r="J512" s="96">
        <v>1.146665858992225</v>
      </c>
      <c r="K512" s="96">
        <v>3</v>
      </c>
      <c r="L512" s="96">
        <v>90.204999999999998</v>
      </c>
    </row>
    <row r="513" spans="1:12" x14ac:dyDescent="0.25">
      <c r="A513" s="2">
        <v>3033</v>
      </c>
      <c r="B513" t="s">
        <v>95</v>
      </c>
      <c r="C513">
        <v>2012</v>
      </c>
      <c r="D513" s="96">
        <v>4658.3190000000004</v>
      </c>
      <c r="E513" s="96">
        <v>83.915999999999997</v>
      </c>
      <c r="F513" s="96">
        <v>22593</v>
      </c>
      <c r="G513" s="96">
        <v>515</v>
      </c>
      <c r="H513" s="96">
        <v>144</v>
      </c>
      <c r="I513" s="96">
        <v>0.27961164712905878</v>
      </c>
      <c r="J513" s="96">
        <v>1.1651097143670821</v>
      </c>
      <c r="K513" s="96">
        <v>3</v>
      </c>
      <c r="L513" s="96">
        <v>90.204999999999998</v>
      </c>
    </row>
    <row r="514" spans="1:12" x14ac:dyDescent="0.25">
      <c r="A514" s="2">
        <v>3033</v>
      </c>
      <c r="B514" t="s">
        <v>95</v>
      </c>
      <c r="C514">
        <v>2013</v>
      </c>
      <c r="D514" s="96">
        <v>5755.8519999999999</v>
      </c>
      <c r="E514" s="96">
        <v>84.001000000000005</v>
      </c>
      <c r="F514" s="96">
        <v>22725</v>
      </c>
      <c r="G514" s="96">
        <v>516</v>
      </c>
      <c r="H514" s="96">
        <v>144</v>
      </c>
      <c r="I514" s="96">
        <v>0.27906978130340582</v>
      </c>
      <c r="J514" s="96">
        <v>1.183430563619132</v>
      </c>
      <c r="K514" s="96">
        <v>3</v>
      </c>
      <c r="L514" s="96">
        <v>90.204999999999998</v>
      </c>
    </row>
    <row r="515" spans="1:12" x14ac:dyDescent="0.25">
      <c r="A515" s="2">
        <v>3033</v>
      </c>
      <c r="B515" t="s">
        <v>95</v>
      </c>
      <c r="C515">
        <v>2014</v>
      </c>
      <c r="D515" s="96">
        <v>5267.9970000000003</v>
      </c>
      <c r="E515" s="96">
        <v>86.152000000000001</v>
      </c>
      <c r="F515" s="96">
        <v>22822</v>
      </c>
      <c r="G515" s="96">
        <v>517</v>
      </c>
      <c r="H515" s="96">
        <v>145</v>
      </c>
      <c r="I515" s="96">
        <v>0.28046420216560358</v>
      </c>
      <c r="J515" s="96">
        <v>1.2032755955469121</v>
      </c>
      <c r="K515" s="96">
        <v>3</v>
      </c>
      <c r="L515" s="96">
        <v>90.204999999999998</v>
      </c>
    </row>
    <row r="516" spans="1:12" x14ac:dyDescent="0.25">
      <c r="A516" s="2">
        <v>3033</v>
      </c>
      <c r="B516" t="s">
        <v>95</v>
      </c>
      <c r="C516">
        <v>2015</v>
      </c>
      <c r="D516" s="96">
        <v>5260.62</v>
      </c>
      <c r="E516" s="96">
        <v>93.376000000000005</v>
      </c>
      <c r="F516" s="96">
        <v>22954</v>
      </c>
      <c r="G516" s="96">
        <v>522</v>
      </c>
      <c r="H516" s="96">
        <v>146</v>
      </c>
      <c r="I516" s="96">
        <v>0.27969348430633539</v>
      </c>
      <c r="J516" s="96">
        <v>1.2277103060682979</v>
      </c>
      <c r="K516" s="96">
        <v>3</v>
      </c>
      <c r="L516" s="96">
        <v>93.376000000000005</v>
      </c>
    </row>
    <row r="517" spans="1:12" x14ac:dyDescent="0.25">
      <c r="A517" s="2">
        <v>3033</v>
      </c>
      <c r="B517" t="s">
        <v>95</v>
      </c>
      <c r="C517">
        <v>2016</v>
      </c>
      <c r="D517" s="96">
        <v>5782.9110000000001</v>
      </c>
      <c r="E517" s="96">
        <v>71.203000000000003</v>
      </c>
      <c r="F517" s="96">
        <v>23168</v>
      </c>
      <c r="G517" s="96">
        <v>530</v>
      </c>
      <c r="H517" s="96">
        <v>152</v>
      </c>
      <c r="I517" s="96">
        <v>0.28679245710372919</v>
      </c>
      <c r="J517" s="96">
        <v>1.2405563987579731</v>
      </c>
      <c r="K517" s="96">
        <v>3</v>
      </c>
      <c r="L517" s="96">
        <v>93.376000000000005</v>
      </c>
    </row>
    <row r="518" spans="1:12" x14ac:dyDescent="0.25">
      <c r="A518" s="2">
        <v>3033</v>
      </c>
      <c r="B518" t="s">
        <v>95</v>
      </c>
      <c r="C518">
        <v>2017</v>
      </c>
      <c r="D518" s="96">
        <v>6246.598</v>
      </c>
      <c r="E518" s="96">
        <v>74.293000000000006</v>
      </c>
      <c r="F518" s="96">
        <v>23373</v>
      </c>
      <c r="G518" s="96">
        <v>541</v>
      </c>
      <c r="H518" s="96">
        <v>157</v>
      </c>
      <c r="I518" s="96">
        <v>0.29020333290100098</v>
      </c>
      <c r="J518" s="96">
        <v>1.2634585172770481</v>
      </c>
      <c r="K518" s="96">
        <v>3</v>
      </c>
      <c r="L518" s="96">
        <v>93.376000000000005</v>
      </c>
    </row>
    <row r="519" spans="1:12" x14ac:dyDescent="0.25">
      <c r="A519" s="2">
        <v>3033</v>
      </c>
      <c r="B519" t="s">
        <v>95</v>
      </c>
      <c r="C519">
        <v>2018</v>
      </c>
      <c r="D519" s="96">
        <v>5512.8040699999983</v>
      </c>
      <c r="E519" s="96">
        <v>77.361999999999995</v>
      </c>
      <c r="F519" s="96">
        <v>23547</v>
      </c>
      <c r="G519" s="96">
        <v>545</v>
      </c>
      <c r="H519" s="96">
        <v>159</v>
      </c>
      <c r="I519" s="96">
        <v>0.29174312949180597</v>
      </c>
      <c r="J519" s="96">
        <v>1.296190246884573</v>
      </c>
      <c r="K519" s="96">
        <v>3</v>
      </c>
      <c r="L519" s="96">
        <v>93.376000000000005</v>
      </c>
    </row>
    <row r="520" spans="1:12" x14ac:dyDescent="0.25">
      <c r="A520" s="2">
        <v>3033</v>
      </c>
      <c r="B520" t="s">
        <v>95</v>
      </c>
      <c r="C520">
        <v>2019</v>
      </c>
      <c r="D520" s="96">
        <v>5958.617839999999</v>
      </c>
      <c r="E520" s="96">
        <v>80.823999999999998</v>
      </c>
      <c r="F520" s="96">
        <v>23774</v>
      </c>
      <c r="G520" s="96">
        <v>560</v>
      </c>
      <c r="H520" s="96">
        <v>167</v>
      </c>
      <c r="I520" s="96">
        <v>0.29821428656578058</v>
      </c>
      <c r="J520" s="96">
        <v>1.325735868420733</v>
      </c>
      <c r="K520" s="96">
        <v>3</v>
      </c>
      <c r="L520" s="96">
        <v>93.376000000000005</v>
      </c>
    </row>
    <row r="521" spans="1:12" x14ac:dyDescent="0.25">
      <c r="A521" s="2">
        <v>3033</v>
      </c>
      <c r="B521" t="s">
        <v>95</v>
      </c>
      <c r="C521">
        <v>2020</v>
      </c>
      <c r="D521" s="96">
        <v>6080.3979100000024</v>
      </c>
      <c r="E521" s="96">
        <v>74.977999999999994</v>
      </c>
      <c r="F521" s="96">
        <v>23953</v>
      </c>
      <c r="G521" s="96">
        <v>577</v>
      </c>
      <c r="H521" s="96">
        <v>167</v>
      </c>
      <c r="I521" s="96">
        <v>0.28942808508872991</v>
      </c>
      <c r="J521" s="96">
        <v>1.4069338926020389</v>
      </c>
      <c r="K521" s="96">
        <v>3</v>
      </c>
      <c r="L521" s="96">
        <v>93.376000000000005</v>
      </c>
    </row>
    <row r="522" spans="1:12" x14ac:dyDescent="0.25">
      <c r="A522" s="2">
        <v>3033</v>
      </c>
      <c r="B522" t="s">
        <v>95</v>
      </c>
      <c r="C522">
        <v>2021</v>
      </c>
      <c r="D522" s="96">
        <v>6775.08935546875</v>
      </c>
      <c r="E522" s="96">
        <v>77.697000000000003</v>
      </c>
      <c r="F522" s="96">
        <v>24201</v>
      </c>
      <c r="G522" s="96">
        <v>583</v>
      </c>
      <c r="H522" s="96">
        <v>170</v>
      </c>
      <c r="I522" s="96">
        <v>0.29159519725557459</v>
      </c>
      <c r="J522" s="96">
        <v>1.458402218</v>
      </c>
      <c r="K522" s="96">
        <v>3</v>
      </c>
      <c r="L522" s="96">
        <v>77.696998596191406</v>
      </c>
    </row>
    <row r="523" spans="1:12" x14ac:dyDescent="0.25">
      <c r="A523" s="2">
        <v>3034</v>
      </c>
      <c r="B523" t="s">
        <v>93</v>
      </c>
      <c r="C523">
        <v>2005</v>
      </c>
      <c r="D523" s="96">
        <v>3714.3240000000001</v>
      </c>
      <c r="E523" s="96">
        <v>104.312</v>
      </c>
      <c r="F523" s="96">
        <v>21430</v>
      </c>
      <c r="G523" s="96">
        <v>430</v>
      </c>
      <c r="H523" s="96">
        <v>104</v>
      </c>
      <c r="I523" s="96">
        <v>0.2418604642152786</v>
      </c>
      <c r="J523" s="96">
        <v>1</v>
      </c>
      <c r="K523" s="96">
        <v>3</v>
      </c>
      <c r="L523" s="96">
        <v>104.312</v>
      </c>
    </row>
    <row r="524" spans="1:12" x14ac:dyDescent="0.25">
      <c r="A524" s="2">
        <v>3034</v>
      </c>
      <c r="B524" t="s">
        <v>93</v>
      </c>
      <c r="C524">
        <v>2006</v>
      </c>
      <c r="D524" s="96">
        <v>3517.37</v>
      </c>
      <c r="E524" s="96">
        <v>104.372</v>
      </c>
      <c r="F524" s="96">
        <v>21295</v>
      </c>
      <c r="G524" s="96">
        <v>431</v>
      </c>
      <c r="H524" s="96">
        <v>104</v>
      </c>
      <c r="I524" s="96">
        <v>0.24129930138587949</v>
      </c>
      <c r="J524" s="96">
        <v>1.0202019225402501</v>
      </c>
      <c r="K524" s="96">
        <v>3</v>
      </c>
      <c r="L524" s="96">
        <v>104.372</v>
      </c>
    </row>
    <row r="525" spans="1:12" x14ac:dyDescent="0.25">
      <c r="A525" s="2">
        <v>3034</v>
      </c>
      <c r="B525" t="s">
        <v>93</v>
      </c>
      <c r="C525">
        <v>2007</v>
      </c>
      <c r="D525" s="96">
        <v>4510.3108699999993</v>
      </c>
      <c r="E525" s="96">
        <v>104.372</v>
      </c>
      <c r="F525" s="96">
        <v>21389</v>
      </c>
      <c r="G525" s="96">
        <v>438</v>
      </c>
      <c r="H525" s="96">
        <v>109</v>
      </c>
      <c r="I525" s="96">
        <v>0.24885845184326169</v>
      </c>
      <c r="J525" s="96">
        <v>1.05783897285015</v>
      </c>
      <c r="K525" s="96">
        <v>3</v>
      </c>
      <c r="L525" s="96">
        <v>104.372</v>
      </c>
    </row>
    <row r="526" spans="1:12" x14ac:dyDescent="0.25">
      <c r="A526" s="2">
        <v>3034</v>
      </c>
      <c r="B526" t="s">
        <v>93</v>
      </c>
      <c r="C526">
        <v>2008</v>
      </c>
      <c r="D526" s="96">
        <v>4547.3068599999988</v>
      </c>
      <c r="E526" s="96">
        <v>94.801000000000002</v>
      </c>
      <c r="F526" s="96">
        <v>21706</v>
      </c>
      <c r="G526" s="96">
        <v>443</v>
      </c>
      <c r="H526" s="96">
        <v>113</v>
      </c>
      <c r="I526" s="96">
        <v>0.2550790011882782</v>
      </c>
      <c r="J526" s="96">
        <v>1.0801527868051599</v>
      </c>
      <c r="K526" s="96">
        <v>3</v>
      </c>
      <c r="L526" s="96">
        <v>104.372</v>
      </c>
    </row>
    <row r="527" spans="1:12" x14ac:dyDescent="0.25">
      <c r="A527" s="2">
        <v>3034</v>
      </c>
      <c r="B527" t="s">
        <v>93</v>
      </c>
      <c r="C527">
        <v>2009</v>
      </c>
      <c r="D527" s="96">
        <v>4876.049</v>
      </c>
      <c r="E527" s="96">
        <v>85.983000000000004</v>
      </c>
      <c r="F527" s="96">
        <v>21916</v>
      </c>
      <c r="G527" s="96">
        <v>443</v>
      </c>
      <c r="H527" s="96">
        <v>113</v>
      </c>
      <c r="I527" s="96">
        <v>0.2550790011882782</v>
      </c>
      <c r="J527" s="96">
        <v>1.0943058118665809</v>
      </c>
      <c r="K527" s="96">
        <v>3</v>
      </c>
      <c r="L527" s="96">
        <v>104.372</v>
      </c>
    </row>
    <row r="528" spans="1:12" x14ac:dyDescent="0.25">
      <c r="A528" s="2">
        <v>3034</v>
      </c>
      <c r="B528" t="s">
        <v>93</v>
      </c>
      <c r="C528">
        <v>2010</v>
      </c>
      <c r="D528" s="96">
        <v>4798.7420000000002</v>
      </c>
      <c r="E528" s="96">
        <v>96.028000000000006</v>
      </c>
      <c r="F528" s="96">
        <v>21411</v>
      </c>
      <c r="G528" s="96">
        <v>441</v>
      </c>
      <c r="H528" s="96">
        <v>112</v>
      </c>
      <c r="I528" s="96">
        <v>0.25396826863288879</v>
      </c>
      <c r="J528" s="96">
        <v>1.127717210088893</v>
      </c>
      <c r="K528" s="96">
        <v>3</v>
      </c>
      <c r="L528" s="96">
        <v>104.372</v>
      </c>
    </row>
    <row r="529" spans="1:12" x14ac:dyDescent="0.25">
      <c r="A529" s="2">
        <v>3034</v>
      </c>
      <c r="B529" t="s">
        <v>93</v>
      </c>
      <c r="C529">
        <v>2011</v>
      </c>
      <c r="D529" s="96">
        <v>5330.5829599999997</v>
      </c>
      <c r="E529" s="96">
        <v>98.477999999999994</v>
      </c>
      <c r="F529" s="96">
        <v>21768</v>
      </c>
      <c r="G529" s="96">
        <v>300</v>
      </c>
      <c r="H529" s="96">
        <v>87</v>
      </c>
      <c r="I529" s="96">
        <v>0.28999999165534968</v>
      </c>
      <c r="J529" s="96">
        <v>1.146665858992225</v>
      </c>
      <c r="K529" s="96">
        <v>3</v>
      </c>
      <c r="L529" s="96">
        <v>104.372</v>
      </c>
    </row>
    <row r="530" spans="1:12" x14ac:dyDescent="0.25">
      <c r="A530" s="2">
        <v>3034</v>
      </c>
      <c r="B530" t="s">
        <v>93</v>
      </c>
      <c r="C530">
        <v>2012</v>
      </c>
      <c r="D530" s="96">
        <v>6287.7302100000006</v>
      </c>
      <c r="E530" s="96">
        <v>88</v>
      </c>
      <c r="F530" s="96">
        <v>22053</v>
      </c>
      <c r="G530" s="96">
        <v>461</v>
      </c>
      <c r="H530" s="96">
        <v>123</v>
      </c>
      <c r="I530" s="96">
        <v>0.26681128144264221</v>
      </c>
      <c r="J530" s="96">
        <v>1.1651097143670821</v>
      </c>
      <c r="K530" s="96">
        <v>3</v>
      </c>
      <c r="L530" s="96">
        <v>104.372</v>
      </c>
    </row>
    <row r="531" spans="1:12" x14ac:dyDescent="0.25">
      <c r="A531" s="2">
        <v>3034</v>
      </c>
      <c r="B531" t="s">
        <v>93</v>
      </c>
      <c r="C531">
        <v>2013</v>
      </c>
      <c r="D531" s="96">
        <v>6201.7350499999993</v>
      </c>
      <c r="E531" s="96">
        <v>93.582999999999998</v>
      </c>
      <c r="F531" s="96">
        <v>22330</v>
      </c>
      <c r="G531" s="96">
        <v>448</v>
      </c>
      <c r="H531" s="96">
        <v>117</v>
      </c>
      <c r="I531" s="96">
        <v>0.26116070151329041</v>
      </c>
      <c r="J531" s="96">
        <v>1.183430563619132</v>
      </c>
      <c r="K531" s="96">
        <v>3</v>
      </c>
      <c r="L531" s="96">
        <v>104.372</v>
      </c>
    </row>
    <row r="532" spans="1:12" x14ac:dyDescent="0.25">
      <c r="A532" s="2">
        <v>3034</v>
      </c>
      <c r="B532" t="s">
        <v>93</v>
      </c>
      <c r="C532">
        <v>2014</v>
      </c>
      <c r="D532" s="96">
        <v>6228.5921400000007</v>
      </c>
      <c r="E532" s="96">
        <v>76.387</v>
      </c>
      <c r="F532" s="96">
        <v>22470</v>
      </c>
      <c r="G532" s="96">
        <v>466</v>
      </c>
      <c r="H532" s="96">
        <v>133</v>
      </c>
      <c r="I532" s="96">
        <v>0.28540772199630737</v>
      </c>
      <c r="J532" s="96">
        <v>1.2032755955469121</v>
      </c>
      <c r="K532" s="96">
        <v>3</v>
      </c>
      <c r="L532" s="96">
        <v>104.372</v>
      </c>
    </row>
    <row r="533" spans="1:12" x14ac:dyDescent="0.25">
      <c r="A533" s="2">
        <v>3034</v>
      </c>
      <c r="B533" t="s">
        <v>93</v>
      </c>
      <c r="C533">
        <v>2015</v>
      </c>
      <c r="D533" s="96">
        <v>6323.2690000000002</v>
      </c>
      <c r="E533" s="96">
        <v>73.421999999999997</v>
      </c>
      <c r="F533" s="96">
        <v>22666</v>
      </c>
      <c r="G533" s="96">
        <v>480</v>
      </c>
      <c r="H533" s="96">
        <v>142</v>
      </c>
      <c r="I533" s="96">
        <v>0.29583331942558289</v>
      </c>
      <c r="J533" s="96">
        <v>1.2277103060682979</v>
      </c>
      <c r="K533" s="96">
        <v>3</v>
      </c>
      <c r="L533" s="96">
        <v>104.372</v>
      </c>
    </row>
    <row r="534" spans="1:12" x14ac:dyDescent="0.25">
      <c r="A534" s="2">
        <v>3034</v>
      </c>
      <c r="B534" t="s">
        <v>93</v>
      </c>
      <c r="C534">
        <v>2016</v>
      </c>
      <c r="D534" s="96">
        <v>6742.737000000001</v>
      </c>
      <c r="E534" s="96">
        <v>77.48</v>
      </c>
      <c r="F534" s="96">
        <v>22853</v>
      </c>
      <c r="G534" s="96">
        <v>480</v>
      </c>
      <c r="H534" s="96">
        <v>142</v>
      </c>
      <c r="I534" s="96">
        <v>0.29583331942558289</v>
      </c>
      <c r="J534" s="96">
        <v>1.2405563987579731</v>
      </c>
      <c r="K534" s="96">
        <v>3</v>
      </c>
      <c r="L534" s="96">
        <v>104.372</v>
      </c>
    </row>
    <row r="535" spans="1:12" x14ac:dyDescent="0.25">
      <c r="A535" s="2">
        <v>3034</v>
      </c>
      <c r="B535" t="s">
        <v>93</v>
      </c>
      <c r="C535">
        <v>2017</v>
      </c>
      <c r="D535" s="96">
        <v>6770.8928899999992</v>
      </c>
      <c r="E535" s="96">
        <v>73.021000000000001</v>
      </c>
      <c r="F535" s="96">
        <v>23048</v>
      </c>
      <c r="G535" s="96">
        <v>479</v>
      </c>
      <c r="H535" s="96">
        <v>142</v>
      </c>
      <c r="I535" s="96">
        <v>0.29645094275474548</v>
      </c>
      <c r="J535" s="96">
        <v>1.2634585172770481</v>
      </c>
      <c r="K535" s="96">
        <v>3</v>
      </c>
      <c r="L535" s="96">
        <v>104.372</v>
      </c>
    </row>
    <row r="536" spans="1:12" x14ac:dyDescent="0.25">
      <c r="A536" s="2">
        <v>3034</v>
      </c>
      <c r="B536" t="s">
        <v>93</v>
      </c>
      <c r="C536">
        <v>2018</v>
      </c>
      <c r="D536" s="96">
        <v>6813.3043499999994</v>
      </c>
      <c r="E536" s="96">
        <v>79.116</v>
      </c>
      <c r="F536" s="96">
        <v>23366</v>
      </c>
      <c r="G536" s="96">
        <v>481</v>
      </c>
      <c r="H536" s="96">
        <v>147</v>
      </c>
      <c r="I536" s="96">
        <v>0.30561330914497381</v>
      </c>
      <c r="J536" s="96">
        <v>1.296190246884573</v>
      </c>
      <c r="K536" s="96">
        <v>3</v>
      </c>
      <c r="L536" s="96">
        <v>104.372</v>
      </c>
    </row>
    <row r="537" spans="1:12" x14ac:dyDescent="0.25">
      <c r="A537" s="2">
        <v>3034</v>
      </c>
      <c r="B537" t="s">
        <v>93</v>
      </c>
      <c r="C537">
        <v>2019</v>
      </c>
      <c r="D537" s="96">
        <v>6951.0404600000002</v>
      </c>
      <c r="E537" s="96">
        <v>73.287999999999997</v>
      </c>
      <c r="F537" s="96">
        <v>23664</v>
      </c>
      <c r="G537" s="96">
        <v>490</v>
      </c>
      <c r="H537" s="96">
        <v>155</v>
      </c>
      <c r="I537" s="96">
        <v>0.31632652878761292</v>
      </c>
      <c r="J537" s="96">
        <v>1.325735868420733</v>
      </c>
      <c r="K537" s="96">
        <v>3</v>
      </c>
      <c r="L537" s="96">
        <v>104.372</v>
      </c>
    </row>
    <row r="538" spans="1:12" x14ac:dyDescent="0.25">
      <c r="A538" s="2">
        <v>3034</v>
      </c>
      <c r="B538" t="s">
        <v>93</v>
      </c>
      <c r="C538">
        <v>2020</v>
      </c>
      <c r="D538" s="96">
        <v>6839.7657999999983</v>
      </c>
      <c r="E538" s="96">
        <v>79.771000000000001</v>
      </c>
      <c r="F538" s="96">
        <v>24054</v>
      </c>
      <c r="G538" s="96">
        <v>494</v>
      </c>
      <c r="H538" s="96">
        <v>158</v>
      </c>
      <c r="I538" s="96">
        <v>0.31983804702758789</v>
      </c>
      <c r="J538" s="96">
        <v>1.4069338926020389</v>
      </c>
      <c r="K538" s="96">
        <v>3</v>
      </c>
      <c r="L538" s="96">
        <v>104.372</v>
      </c>
    </row>
    <row r="539" spans="1:12" x14ac:dyDescent="0.25">
      <c r="A539" s="2">
        <v>3034</v>
      </c>
      <c r="B539" t="s">
        <v>93</v>
      </c>
      <c r="C539">
        <v>2021</v>
      </c>
      <c r="D539" s="96">
        <v>6825.02783203125</v>
      </c>
      <c r="E539" s="96">
        <v>79.522999999999996</v>
      </c>
      <c r="F539" s="96">
        <v>24627</v>
      </c>
      <c r="G539" s="96">
        <v>497</v>
      </c>
      <c r="H539" s="96">
        <v>159</v>
      </c>
      <c r="I539" s="96">
        <v>0.31991951710261568</v>
      </c>
      <c r="J539" s="96">
        <v>1.458402218</v>
      </c>
      <c r="K539" s="96">
        <v>3</v>
      </c>
      <c r="L539" s="96">
        <v>79.771003723144531</v>
      </c>
    </row>
    <row r="540" spans="1:12" x14ac:dyDescent="0.25">
      <c r="A540" s="2">
        <v>3036</v>
      </c>
      <c r="B540" t="s">
        <v>61</v>
      </c>
      <c r="C540">
        <v>2005</v>
      </c>
      <c r="D540" s="96">
        <v>3783.4859999999999</v>
      </c>
      <c r="E540" s="96">
        <v>113</v>
      </c>
      <c r="F540" s="96">
        <v>19873</v>
      </c>
      <c r="G540" s="96">
        <v>1320</v>
      </c>
      <c r="H540" s="96">
        <v>445</v>
      </c>
      <c r="I540" s="96">
        <v>0.33712121844291693</v>
      </c>
      <c r="J540" s="96">
        <v>1</v>
      </c>
      <c r="K540" s="96">
        <v>3</v>
      </c>
      <c r="L540" s="96">
        <v>113</v>
      </c>
    </row>
    <row r="541" spans="1:12" x14ac:dyDescent="0.25">
      <c r="A541" s="2">
        <v>3036</v>
      </c>
      <c r="B541" t="s">
        <v>61</v>
      </c>
      <c r="C541">
        <v>2006</v>
      </c>
      <c r="D541" s="96">
        <v>4394.9579999999996</v>
      </c>
      <c r="E541" s="96">
        <v>113</v>
      </c>
      <c r="F541" s="96">
        <v>19007</v>
      </c>
      <c r="G541" s="96">
        <v>1332</v>
      </c>
      <c r="H541" s="96">
        <v>456</v>
      </c>
      <c r="I541" s="96">
        <v>0.34234234690666199</v>
      </c>
      <c r="J541" s="96">
        <v>1.0202019225402501</v>
      </c>
      <c r="K541" s="96">
        <v>3</v>
      </c>
      <c r="L541" s="96">
        <v>113</v>
      </c>
    </row>
    <row r="542" spans="1:12" x14ac:dyDescent="0.25">
      <c r="A542" s="2">
        <v>3036</v>
      </c>
      <c r="B542" t="s">
        <v>61</v>
      </c>
      <c r="C542">
        <v>2007</v>
      </c>
      <c r="D542" s="96">
        <v>4256.72</v>
      </c>
      <c r="E542" s="96">
        <v>122.494</v>
      </c>
      <c r="F542" s="96">
        <v>20214</v>
      </c>
      <c r="G542" s="96">
        <v>1344</v>
      </c>
      <c r="H542" s="96">
        <v>463</v>
      </c>
      <c r="I542" s="96">
        <v>0.3444940447807312</v>
      </c>
      <c r="J542" s="96">
        <v>1.05783897285015</v>
      </c>
      <c r="K542" s="96">
        <v>3</v>
      </c>
      <c r="L542" s="96">
        <v>122.494</v>
      </c>
    </row>
    <row r="543" spans="1:12" x14ac:dyDescent="0.25">
      <c r="A543" s="2">
        <v>3036</v>
      </c>
      <c r="B543" t="s">
        <v>61</v>
      </c>
      <c r="C543">
        <v>2008</v>
      </c>
      <c r="D543" s="96">
        <v>5081.9210000000003</v>
      </c>
      <c r="E543" s="96">
        <v>99.539000000000001</v>
      </c>
      <c r="F543" s="96">
        <v>20818</v>
      </c>
      <c r="G543" s="96">
        <v>1363</v>
      </c>
      <c r="H543" s="96">
        <v>481</v>
      </c>
      <c r="I543" s="96">
        <v>0.35289803147315979</v>
      </c>
      <c r="J543" s="96">
        <v>1.0801527868051599</v>
      </c>
      <c r="K543" s="96">
        <v>3</v>
      </c>
      <c r="L543" s="96">
        <v>122.494</v>
      </c>
    </row>
    <row r="544" spans="1:12" x14ac:dyDescent="0.25">
      <c r="A544" s="2">
        <v>3036</v>
      </c>
      <c r="B544" t="s">
        <v>61</v>
      </c>
      <c r="C544">
        <v>2009</v>
      </c>
      <c r="D544" s="96">
        <v>4172.8419999999996</v>
      </c>
      <c r="E544" s="96">
        <v>97.838999999999999</v>
      </c>
      <c r="F544" s="96">
        <v>21184</v>
      </c>
      <c r="G544" s="96">
        <v>1363</v>
      </c>
      <c r="H544" s="96">
        <v>481</v>
      </c>
      <c r="I544" s="96">
        <v>0.35289803147315979</v>
      </c>
      <c r="J544" s="96">
        <v>1.0943058118665809</v>
      </c>
      <c r="K544" s="96">
        <v>3</v>
      </c>
      <c r="L544" s="96">
        <v>122.494</v>
      </c>
    </row>
    <row r="545" spans="1:12" x14ac:dyDescent="0.25">
      <c r="A545" s="2">
        <v>3036</v>
      </c>
      <c r="B545" t="s">
        <v>61</v>
      </c>
      <c r="C545">
        <v>2010</v>
      </c>
      <c r="D545" s="96">
        <v>4516.6360000000004</v>
      </c>
      <c r="E545" s="96">
        <v>107.148</v>
      </c>
      <c r="F545" s="96">
        <v>20790</v>
      </c>
      <c r="G545" s="96">
        <v>1404</v>
      </c>
      <c r="H545" s="96">
        <v>545</v>
      </c>
      <c r="I545" s="96">
        <v>0.38817664980888372</v>
      </c>
      <c r="J545" s="96">
        <v>1.127717210088893</v>
      </c>
      <c r="K545" s="96">
        <v>3</v>
      </c>
      <c r="L545" s="96">
        <v>122.494</v>
      </c>
    </row>
    <row r="546" spans="1:12" x14ac:dyDescent="0.25">
      <c r="A546" s="2">
        <v>3036</v>
      </c>
      <c r="B546" t="s">
        <v>61</v>
      </c>
      <c r="C546">
        <v>2011</v>
      </c>
      <c r="D546" s="96">
        <v>4797.451</v>
      </c>
      <c r="E546" s="96">
        <v>110.39100000000001</v>
      </c>
      <c r="F546" s="96">
        <v>21232</v>
      </c>
      <c r="G546" s="96">
        <v>1464</v>
      </c>
      <c r="H546" s="96">
        <v>576</v>
      </c>
      <c r="I546" s="96">
        <v>0.39344263076782232</v>
      </c>
      <c r="J546" s="96">
        <v>1.146665858992225</v>
      </c>
      <c r="K546" s="96">
        <v>3</v>
      </c>
      <c r="L546" s="96">
        <v>122.494</v>
      </c>
    </row>
    <row r="547" spans="1:12" x14ac:dyDescent="0.25">
      <c r="A547" s="2">
        <v>3036</v>
      </c>
      <c r="B547" t="s">
        <v>61</v>
      </c>
      <c r="C547">
        <v>2012</v>
      </c>
      <c r="D547" s="96">
        <v>5916.9889999999996</v>
      </c>
      <c r="E547" s="96">
        <v>214.15199999999999</v>
      </c>
      <c r="F547" s="96">
        <v>20893</v>
      </c>
      <c r="G547" s="96">
        <v>1497</v>
      </c>
      <c r="H547" s="96">
        <v>605</v>
      </c>
      <c r="I547" s="96">
        <v>0.40414160490036011</v>
      </c>
      <c r="J547" s="96">
        <v>1.1651097143670821</v>
      </c>
      <c r="K547" s="96">
        <v>3</v>
      </c>
      <c r="L547" s="96">
        <v>214.15199999999999</v>
      </c>
    </row>
    <row r="548" spans="1:12" x14ac:dyDescent="0.25">
      <c r="A548" s="2">
        <v>3036</v>
      </c>
      <c r="B548" t="s">
        <v>61</v>
      </c>
      <c r="C548">
        <v>2013</v>
      </c>
      <c r="D548" s="96">
        <v>5177.6189999999997</v>
      </c>
      <c r="E548" s="96">
        <v>111.279</v>
      </c>
      <c r="F548" s="96">
        <v>21499</v>
      </c>
      <c r="G548" s="96">
        <v>1527</v>
      </c>
      <c r="H548" s="96">
        <v>636</v>
      </c>
      <c r="I548" s="96">
        <v>0.41650295257568359</v>
      </c>
      <c r="J548" s="96">
        <v>1.183430563619132</v>
      </c>
      <c r="K548" s="96">
        <v>3</v>
      </c>
      <c r="L548" s="96">
        <v>214.15199999999999</v>
      </c>
    </row>
    <row r="549" spans="1:12" x14ac:dyDescent="0.25">
      <c r="A549" s="2">
        <v>3036</v>
      </c>
      <c r="B549" t="s">
        <v>61</v>
      </c>
      <c r="C549">
        <v>2014</v>
      </c>
      <c r="D549" s="96">
        <v>5303.7950000000001</v>
      </c>
      <c r="E549" s="96">
        <v>98.677000000000007</v>
      </c>
      <c r="F549" s="96">
        <v>21534</v>
      </c>
      <c r="G549" s="96">
        <v>1527</v>
      </c>
      <c r="H549" s="96">
        <v>631</v>
      </c>
      <c r="I549" s="96">
        <v>0.41322854161262512</v>
      </c>
      <c r="J549" s="96">
        <v>1.2032755955469121</v>
      </c>
      <c r="K549" s="96">
        <v>3</v>
      </c>
      <c r="L549" s="96">
        <v>214.15199999999999</v>
      </c>
    </row>
    <row r="550" spans="1:12" x14ac:dyDescent="0.25">
      <c r="A550" s="2">
        <v>3036</v>
      </c>
      <c r="B550" t="s">
        <v>61</v>
      </c>
      <c r="C550">
        <v>2015</v>
      </c>
      <c r="D550" s="96">
        <v>5893.9065999999993</v>
      </c>
      <c r="E550" s="96">
        <v>101.316</v>
      </c>
      <c r="F550" s="96">
        <v>21929</v>
      </c>
      <c r="G550" s="96">
        <v>1556</v>
      </c>
      <c r="H550" s="96">
        <v>654</v>
      </c>
      <c r="I550" s="96">
        <v>0.42030847072601318</v>
      </c>
      <c r="J550" s="96">
        <v>1.2277103060682979</v>
      </c>
      <c r="K550" s="96">
        <v>3</v>
      </c>
      <c r="L550" s="96">
        <v>214.15199999999999</v>
      </c>
    </row>
    <row r="551" spans="1:12" x14ac:dyDescent="0.25">
      <c r="A551" s="2">
        <v>3036</v>
      </c>
      <c r="B551" t="s">
        <v>61</v>
      </c>
      <c r="C551">
        <v>2016</v>
      </c>
      <c r="D551" s="96">
        <v>6128.9946999999993</v>
      </c>
      <c r="E551" s="96">
        <v>107.53100000000001</v>
      </c>
      <c r="F551" s="96">
        <v>22112</v>
      </c>
      <c r="G551" s="96">
        <v>1613</v>
      </c>
      <c r="H551" s="96">
        <v>701</v>
      </c>
      <c r="I551" s="96">
        <v>0.43459391593933111</v>
      </c>
      <c r="J551" s="96">
        <v>1.2405563987579731</v>
      </c>
      <c r="K551" s="96">
        <v>3</v>
      </c>
      <c r="L551" s="96">
        <v>214.15199999999999</v>
      </c>
    </row>
    <row r="552" spans="1:12" x14ac:dyDescent="0.25">
      <c r="A552" s="2">
        <v>3036</v>
      </c>
      <c r="B552" t="s">
        <v>61</v>
      </c>
      <c r="C552">
        <v>2017</v>
      </c>
      <c r="D552" s="96">
        <v>6094.6638499999999</v>
      </c>
      <c r="E552" s="96">
        <v>95.399000000000001</v>
      </c>
      <c r="F552" s="96">
        <v>22195</v>
      </c>
      <c r="G552" s="96">
        <v>1645</v>
      </c>
      <c r="H552" s="96">
        <v>724</v>
      </c>
      <c r="I552" s="96">
        <v>0.44012159109115601</v>
      </c>
      <c r="J552" s="96">
        <v>1.2634585172770481</v>
      </c>
      <c r="K552" s="96">
        <v>3</v>
      </c>
      <c r="L552" s="96">
        <v>214.15199999999999</v>
      </c>
    </row>
    <row r="553" spans="1:12" x14ac:dyDescent="0.25">
      <c r="A553" s="2">
        <v>3036</v>
      </c>
      <c r="B553" t="s">
        <v>61</v>
      </c>
      <c r="C553">
        <v>2018</v>
      </c>
      <c r="D553" s="96">
        <v>6158.0308000000005</v>
      </c>
      <c r="E553" s="96">
        <v>104.73</v>
      </c>
      <c r="F553" s="96">
        <v>22442</v>
      </c>
      <c r="G553" s="96">
        <v>1641</v>
      </c>
      <c r="H553" s="96">
        <v>729</v>
      </c>
      <c r="I553" s="96">
        <v>0.44424131512641912</v>
      </c>
      <c r="J553" s="96">
        <v>1.296190246884573</v>
      </c>
      <c r="K553" s="96">
        <v>3</v>
      </c>
      <c r="L553" s="96">
        <v>214.15199999999999</v>
      </c>
    </row>
    <row r="554" spans="1:12" x14ac:dyDescent="0.25">
      <c r="A554" s="2">
        <v>3036</v>
      </c>
      <c r="B554" t="s">
        <v>61</v>
      </c>
      <c r="C554">
        <v>2019</v>
      </c>
      <c r="D554" s="96">
        <v>6415.8087400000013</v>
      </c>
      <c r="E554" s="96">
        <v>99.438999999999993</v>
      </c>
      <c r="F554" s="96">
        <v>22528</v>
      </c>
      <c r="G554" s="96">
        <v>1686</v>
      </c>
      <c r="H554" s="96">
        <v>754</v>
      </c>
      <c r="I554" s="96">
        <v>0.4472123384475708</v>
      </c>
      <c r="J554" s="96">
        <v>1.325735868420733</v>
      </c>
      <c r="K554" s="96">
        <v>3</v>
      </c>
      <c r="L554" s="96">
        <v>214.15199999999999</v>
      </c>
    </row>
    <row r="555" spans="1:12" x14ac:dyDescent="0.25">
      <c r="A555" s="2">
        <v>3036</v>
      </c>
      <c r="B555" t="s">
        <v>61</v>
      </c>
      <c r="C555">
        <v>2020</v>
      </c>
      <c r="D555" s="96">
        <v>6721.9465800000007</v>
      </c>
      <c r="E555" s="96">
        <v>111.08199999999999</v>
      </c>
      <c r="F555" s="96">
        <v>22564</v>
      </c>
      <c r="G555" s="96">
        <v>1671</v>
      </c>
      <c r="H555" s="96">
        <v>759</v>
      </c>
      <c r="I555" s="96">
        <v>0.45421904325485229</v>
      </c>
      <c r="J555" s="96">
        <v>1.4069338926020389</v>
      </c>
      <c r="K555" s="96">
        <v>3</v>
      </c>
      <c r="L555" s="96">
        <v>214.15199999999999</v>
      </c>
    </row>
    <row r="556" spans="1:12" x14ac:dyDescent="0.25">
      <c r="A556" s="2">
        <v>3036</v>
      </c>
      <c r="B556" t="s">
        <v>61</v>
      </c>
      <c r="C556">
        <v>2021</v>
      </c>
      <c r="D556" s="96">
        <v>7053.43994140625</v>
      </c>
      <c r="E556" s="96">
        <v>108.05200000000001</v>
      </c>
      <c r="F556" s="96">
        <v>22738</v>
      </c>
      <c r="G556" s="96">
        <v>1691</v>
      </c>
      <c r="H556" s="96">
        <v>764</v>
      </c>
      <c r="I556" s="96">
        <v>0.45180366646954467</v>
      </c>
      <c r="J556" s="96">
        <v>1.458402218</v>
      </c>
      <c r="K556" s="96">
        <v>3</v>
      </c>
      <c r="L556" s="96">
        <v>111.0820007324219</v>
      </c>
    </row>
    <row r="557" spans="1:12" x14ac:dyDescent="0.25">
      <c r="A557" s="2">
        <v>3037</v>
      </c>
      <c r="B557" t="s">
        <v>57</v>
      </c>
      <c r="C557">
        <v>2005</v>
      </c>
      <c r="D557" s="96">
        <v>3180.8498900000009</v>
      </c>
      <c r="E557" s="96">
        <v>101.863</v>
      </c>
      <c r="F557" s="96">
        <v>18860</v>
      </c>
      <c r="G557" s="96">
        <v>275</v>
      </c>
      <c r="H557" s="96">
        <v>90</v>
      </c>
      <c r="I557" s="96">
        <v>0.32727271318435669</v>
      </c>
      <c r="J557" s="96">
        <v>1</v>
      </c>
      <c r="K557" s="96">
        <v>3</v>
      </c>
      <c r="L557" s="96">
        <v>101.863</v>
      </c>
    </row>
    <row r="558" spans="1:12" x14ac:dyDescent="0.25">
      <c r="A558" s="2">
        <v>3037</v>
      </c>
      <c r="B558" t="s">
        <v>57</v>
      </c>
      <c r="C558">
        <v>2006</v>
      </c>
      <c r="D558" s="96">
        <v>3438.7749600000011</v>
      </c>
      <c r="E558" s="96">
        <v>111.673</v>
      </c>
      <c r="F558" s="96">
        <v>19025</v>
      </c>
      <c r="G558" s="96">
        <v>274</v>
      </c>
      <c r="H558" s="96">
        <v>90</v>
      </c>
      <c r="I558" s="96">
        <v>0.32846716046333307</v>
      </c>
      <c r="J558" s="96">
        <v>1.0202019225402501</v>
      </c>
      <c r="K558" s="96">
        <v>3</v>
      </c>
      <c r="L558" s="96">
        <v>111.673</v>
      </c>
    </row>
    <row r="559" spans="1:12" x14ac:dyDescent="0.25">
      <c r="A559" s="2">
        <v>3037</v>
      </c>
      <c r="B559" t="s">
        <v>57</v>
      </c>
      <c r="C559">
        <v>2007</v>
      </c>
      <c r="D559" s="96">
        <v>3535.7663199999988</v>
      </c>
      <c r="E559" s="96">
        <v>107.69</v>
      </c>
      <c r="F559" s="96">
        <v>19262</v>
      </c>
      <c r="G559" s="96">
        <v>274</v>
      </c>
      <c r="H559" s="96">
        <v>90</v>
      </c>
      <c r="I559" s="96">
        <v>0.32846716046333307</v>
      </c>
      <c r="J559" s="96">
        <v>1.05783897285015</v>
      </c>
      <c r="K559" s="96">
        <v>3</v>
      </c>
      <c r="L559" s="96">
        <v>111.673</v>
      </c>
    </row>
    <row r="560" spans="1:12" x14ac:dyDescent="0.25">
      <c r="A560" s="2">
        <v>3037</v>
      </c>
      <c r="B560" t="s">
        <v>57</v>
      </c>
      <c r="C560">
        <v>2008</v>
      </c>
      <c r="D560" s="96">
        <v>3603.781899999999</v>
      </c>
      <c r="E560" s="96">
        <v>105.205</v>
      </c>
      <c r="F560" s="96">
        <v>19394</v>
      </c>
      <c r="G560" s="96">
        <v>274</v>
      </c>
      <c r="H560" s="96">
        <v>90</v>
      </c>
      <c r="I560" s="96">
        <v>0.32846716046333307</v>
      </c>
      <c r="J560" s="96">
        <v>1.0801527868051599</v>
      </c>
      <c r="K560" s="96">
        <v>3</v>
      </c>
      <c r="L560" s="96">
        <v>111.673</v>
      </c>
    </row>
    <row r="561" spans="1:12" x14ac:dyDescent="0.25">
      <c r="A561" s="2">
        <v>3037</v>
      </c>
      <c r="B561" t="s">
        <v>57</v>
      </c>
      <c r="C561">
        <v>2009</v>
      </c>
      <c r="D561" s="96">
        <v>3733.9169999999999</v>
      </c>
      <c r="E561" s="96">
        <v>99.72</v>
      </c>
      <c r="F561" s="96">
        <v>19531</v>
      </c>
      <c r="G561" s="96">
        <v>276</v>
      </c>
      <c r="H561" s="96">
        <v>92</v>
      </c>
      <c r="I561" s="96">
        <v>0.3333333432674408</v>
      </c>
      <c r="J561" s="96">
        <v>1.0943058118665809</v>
      </c>
      <c r="K561" s="96">
        <v>3</v>
      </c>
      <c r="L561" s="96">
        <v>111.673</v>
      </c>
    </row>
    <row r="562" spans="1:12" x14ac:dyDescent="0.25">
      <c r="A562" s="2">
        <v>3037</v>
      </c>
      <c r="B562" t="s">
        <v>57</v>
      </c>
      <c r="C562">
        <v>2010</v>
      </c>
      <c r="D562" s="96">
        <v>4039.8603199999998</v>
      </c>
      <c r="E562" s="96">
        <v>103.1</v>
      </c>
      <c r="F562" s="96">
        <v>19579</v>
      </c>
      <c r="G562" s="96">
        <v>277</v>
      </c>
      <c r="H562" s="96">
        <v>92</v>
      </c>
      <c r="I562" s="96">
        <v>0.33212995529174799</v>
      </c>
      <c r="J562" s="96">
        <v>1.127717210088893</v>
      </c>
      <c r="K562" s="96">
        <v>3</v>
      </c>
      <c r="L562" s="96">
        <v>111.673</v>
      </c>
    </row>
    <row r="563" spans="1:12" x14ac:dyDescent="0.25">
      <c r="A563" s="2">
        <v>3037</v>
      </c>
      <c r="B563" t="s">
        <v>57</v>
      </c>
      <c r="C563">
        <v>2011</v>
      </c>
      <c r="D563" s="96">
        <v>4052.4180700000002</v>
      </c>
      <c r="E563" s="96">
        <v>107.41500000000001</v>
      </c>
      <c r="F563" s="96">
        <v>19885</v>
      </c>
      <c r="G563" s="96">
        <v>277</v>
      </c>
      <c r="H563" s="96">
        <v>92</v>
      </c>
      <c r="I563" s="96">
        <v>0.33212995529174799</v>
      </c>
      <c r="J563" s="96">
        <v>1.146665858992225</v>
      </c>
      <c r="K563" s="96">
        <v>3</v>
      </c>
      <c r="L563" s="96">
        <v>111.673</v>
      </c>
    </row>
    <row r="564" spans="1:12" x14ac:dyDescent="0.25">
      <c r="A564" s="2">
        <v>3037</v>
      </c>
      <c r="B564" t="s">
        <v>57</v>
      </c>
      <c r="C564">
        <v>2012</v>
      </c>
      <c r="D564" s="96">
        <v>4830.0209999999997</v>
      </c>
      <c r="E564" s="96">
        <v>104.736</v>
      </c>
      <c r="F564" s="96">
        <v>20057</v>
      </c>
      <c r="G564" s="96">
        <v>277</v>
      </c>
      <c r="H564" s="96">
        <v>92</v>
      </c>
      <c r="I564" s="96">
        <v>0.33212995529174799</v>
      </c>
      <c r="J564" s="96">
        <v>1.1651097143670821</v>
      </c>
      <c r="K564" s="96">
        <v>3</v>
      </c>
      <c r="L564" s="96">
        <v>111.673</v>
      </c>
    </row>
    <row r="565" spans="1:12" x14ac:dyDescent="0.25">
      <c r="A565" s="2">
        <v>3037</v>
      </c>
      <c r="B565" t="s">
        <v>57</v>
      </c>
      <c r="C565">
        <v>2013</v>
      </c>
      <c r="D565" s="96">
        <v>5049.0507200000011</v>
      </c>
      <c r="E565" s="96">
        <v>105.361</v>
      </c>
      <c r="F565" s="96">
        <v>20187</v>
      </c>
      <c r="G565" s="96">
        <v>256</v>
      </c>
      <c r="H565" s="96">
        <v>94</v>
      </c>
      <c r="I565" s="96">
        <v>0.3671875</v>
      </c>
      <c r="J565" s="96">
        <v>1.183430563619132</v>
      </c>
      <c r="K565" s="96">
        <v>3</v>
      </c>
      <c r="L565" s="96">
        <v>111.673</v>
      </c>
    </row>
    <row r="566" spans="1:12" x14ac:dyDescent="0.25">
      <c r="A566" s="2">
        <v>3037</v>
      </c>
      <c r="B566" t="s">
        <v>57</v>
      </c>
      <c r="C566">
        <v>2014</v>
      </c>
      <c r="D566" s="96">
        <v>6556.8169700000008</v>
      </c>
      <c r="E566" s="96">
        <v>100.08</v>
      </c>
      <c r="F566" s="96">
        <v>20362</v>
      </c>
      <c r="G566" s="96">
        <v>258</v>
      </c>
      <c r="H566" s="96">
        <v>93</v>
      </c>
      <c r="I566" s="96">
        <v>0.36046510934829712</v>
      </c>
      <c r="J566" s="96">
        <v>1.2032755955469121</v>
      </c>
      <c r="K566" s="96">
        <v>3</v>
      </c>
      <c r="L566" s="96">
        <v>111.673</v>
      </c>
    </row>
    <row r="567" spans="1:12" x14ac:dyDescent="0.25">
      <c r="A567" s="2">
        <v>3037</v>
      </c>
      <c r="B567" t="s">
        <v>57</v>
      </c>
      <c r="C567">
        <v>2015</v>
      </c>
      <c r="D567" s="96">
        <v>5354.4773800000012</v>
      </c>
      <c r="E567" s="96">
        <v>104.538</v>
      </c>
      <c r="F567" s="96">
        <v>20556</v>
      </c>
      <c r="G567" s="96">
        <v>260</v>
      </c>
      <c r="H567" s="96">
        <v>95</v>
      </c>
      <c r="I567" s="96">
        <v>0.36538460850715643</v>
      </c>
      <c r="J567" s="96">
        <v>1.2277103060682979</v>
      </c>
      <c r="K567" s="96">
        <v>3</v>
      </c>
      <c r="L567" s="96">
        <v>111.673</v>
      </c>
    </row>
    <row r="568" spans="1:12" x14ac:dyDescent="0.25">
      <c r="A568" s="2">
        <v>3037</v>
      </c>
      <c r="B568" t="s">
        <v>57</v>
      </c>
      <c r="C568">
        <v>2016</v>
      </c>
      <c r="D568" s="96">
        <v>5743.0018599999994</v>
      </c>
      <c r="E568" s="96">
        <v>107.476</v>
      </c>
      <c r="F568" s="96">
        <v>20825</v>
      </c>
      <c r="G568" s="96">
        <v>260</v>
      </c>
      <c r="H568" s="96">
        <v>95</v>
      </c>
      <c r="I568" s="96">
        <v>0.36538460850715643</v>
      </c>
      <c r="J568" s="96">
        <v>1.2405563987579731</v>
      </c>
      <c r="K568" s="96">
        <v>3</v>
      </c>
      <c r="L568" s="96">
        <v>111.673</v>
      </c>
    </row>
    <row r="569" spans="1:12" x14ac:dyDescent="0.25">
      <c r="A569" s="2">
        <v>3037</v>
      </c>
      <c r="B569" t="s">
        <v>57</v>
      </c>
      <c r="C569">
        <v>2017</v>
      </c>
      <c r="D569" s="96">
        <v>5698.8241299999991</v>
      </c>
      <c r="E569" s="96">
        <v>104.45</v>
      </c>
      <c r="F569" s="96">
        <v>21108</v>
      </c>
      <c r="G569" s="96">
        <v>262</v>
      </c>
      <c r="H569" s="96">
        <v>97</v>
      </c>
      <c r="I569" s="96">
        <v>0.37022900581359858</v>
      </c>
      <c r="J569" s="96">
        <v>1.2634585172770481</v>
      </c>
      <c r="K569" s="96">
        <v>3</v>
      </c>
      <c r="L569" s="96">
        <v>111.673</v>
      </c>
    </row>
    <row r="570" spans="1:12" x14ac:dyDescent="0.25">
      <c r="A570" s="2">
        <v>3037</v>
      </c>
      <c r="B570" t="s">
        <v>57</v>
      </c>
      <c r="C570">
        <v>2018</v>
      </c>
      <c r="D570" s="96">
        <v>6387.5636699999995</v>
      </c>
      <c r="E570" s="96">
        <v>108.68899999999999</v>
      </c>
      <c r="F570" s="96">
        <v>21369</v>
      </c>
      <c r="G570" s="96">
        <v>261</v>
      </c>
      <c r="H570" s="96">
        <v>95</v>
      </c>
      <c r="I570" s="96">
        <v>0.36398467421531677</v>
      </c>
      <c r="J570" s="96">
        <v>1.296190246884573</v>
      </c>
      <c r="K570" s="96">
        <v>3</v>
      </c>
      <c r="L570" s="96">
        <v>111.673</v>
      </c>
    </row>
    <row r="571" spans="1:12" x14ac:dyDescent="0.25">
      <c r="A571" s="2">
        <v>3037</v>
      </c>
      <c r="B571" t="s">
        <v>57</v>
      </c>
      <c r="C571">
        <v>2019</v>
      </c>
      <c r="D571" s="96">
        <v>6114.1024299999999</v>
      </c>
      <c r="E571" s="96">
        <v>103.142</v>
      </c>
      <c r="F571" s="96">
        <v>21382</v>
      </c>
      <c r="G571" s="96">
        <v>261</v>
      </c>
      <c r="H571" s="96">
        <v>96</v>
      </c>
      <c r="I571" s="96">
        <v>0.36781609058380133</v>
      </c>
      <c r="J571" s="96">
        <v>1.325735868420733</v>
      </c>
      <c r="K571" s="96">
        <v>3</v>
      </c>
      <c r="L571" s="96">
        <v>111.673</v>
      </c>
    </row>
    <row r="572" spans="1:12" x14ac:dyDescent="0.25">
      <c r="A572" s="2">
        <v>3037</v>
      </c>
      <c r="B572" t="s">
        <v>57</v>
      </c>
      <c r="C572">
        <v>2020</v>
      </c>
      <c r="D572" s="96">
        <v>6177.9721299999983</v>
      </c>
      <c r="E572" s="96">
        <v>116.73399999999999</v>
      </c>
      <c r="F572" s="96">
        <v>21654</v>
      </c>
      <c r="G572" s="96">
        <v>263</v>
      </c>
      <c r="H572" s="96">
        <v>97</v>
      </c>
      <c r="I572" s="96">
        <v>0.36882129311561579</v>
      </c>
      <c r="J572" s="96">
        <v>1.4069338926020389</v>
      </c>
      <c r="K572" s="96">
        <v>3</v>
      </c>
      <c r="L572" s="96">
        <v>116.73399999999999</v>
      </c>
    </row>
    <row r="573" spans="1:12" x14ac:dyDescent="0.25">
      <c r="A573" s="2">
        <v>3037</v>
      </c>
      <c r="B573" t="s">
        <v>57</v>
      </c>
      <c r="C573">
        <v>2021</v>
      </c>
      <c r="D573" s="96">
        <v>6144.8623046875</v>
      </c>
      <c r="E573" s="96">
        <v>106.44799999999999</v>
      </c>
      <c r="F573" s="96">
        <v>21908</v>
      </c>
      <c r="G573" s="96">
        <v>266</v>
      </c>
      <c r="H573" s="96">
        <v>100</v>
      </c>
      <c r="I573" s="96">
        <v>0.37593984962406007</v>
      </c>
      <c r="J573" s="96">
        <v>1.458402218</v>
      </c>
      <c r="K573" s="96">
        <v>3</v>
      </c>
      <c r="L573" s="96">
        <v>116.734001159668</v>
      </c>
    </row>
    <row r="574" spans="1:12" x14ac:dyDescent="0.25">
      <c r="A574" s="2">
        <v>3039</v>
      </c>
      <c r="B574" t="s">
        <v>39</v>
      </c>
      <c r="C574">
        <v>2005</v>
      </c>
      <c r="D574" s="96">
        <v>5738.7451199999996</v>
      </c>
      <c r="E574" s="96">
        <v>105.28400000000001</v>
      </c>
      <c r="F574" s="96">
        <v>17343</v>
      </c>
      <c r="G574" s="96">
        <v>323</v>
      </c>
      <c r="H574" s="96">
        <v>67</v>
      </c>
      <c r="I574" s="96">
        <v>0.20743034780025479</v>
      </c>
      <c r="J574" s="96">
        <v>1</v>
      </c>
      <c r="K574" s="96">
        <v>3</v>
      </c>
      <c r="L574" s="96">
        <v>105.28400000000001</v>
      </c>
    </row>
    <row r="575" spans="1:12" x14ac:dyDescent="0.25">
      <c r="A575" s="2">
        <v>3039</v>
      </c>
      <c r="B575" t="s">
        <v>39</v>
      </c>
      <c r="C575">
        <v>2006</v>
      </c>
      <c r="D575" s="96">
        <v>5650.7883599999996</v>
      </c>
      <c r="E575" s="96">
        <v>102.989</v>
      </c>
      <c r="F575" s="96">
        <v>17618</v>
      </c>
      <c r="G575" s="96">
        <v>323</v>
      </c>
      <c r="H575" s="96">
        <v>68</v>
      </c>
      <c r="I575" s="96">
        <v>0.210526317358017</v>
      </c>
      <c r="J575" s="96">
        <v>1.0202019225402501</v>
      </c>
      <c r="K575" s="96">
        <v>3</v>
      </c>
      <c r="L575" s="96">
        <v>105.28400000000001</v>
      </c>
    </row>
    <row r="576" spans="1:12" x14ac:dyDescent="0.25">
      <c r="A576" s="2">
        <v>3039</v>
      </c>
      <c r="B576" t="s">
        <v>39</v>
      </c>
      <c r="C576">
        <v>2007</v>
      </c>
      <c r="D576" s="96">
        <v>6211.4050400000006</v>
      </c>
      <c r="E576" s="96">
        <v>103.85</v>
      </c>
      <c r="F576" s="96">
        <v>18034</v>
      </c>
      <c r="G576" s="96">
        <v>330</v>
      </c>
      <c r="H576" s="96">
        <v>68</v>
      </c>
      <c r="I576" s="96">
        <v>0.20606060326099401</v>
      </c>
      <c r="J576" s="96">
        <v>1.05783897285015</v>
      </c>
      <c r="K576" s="96">
        <v>3</v>
      </c>
      <c r="L576" s="96">
        <v>105.28400000000001</v>
      </c>
    </row>
    <row r="577" spans="1:12" x14ac:dyDescent="0.25">
      <c r="A577" s="2">
        <v>3039</v>
      </c>
      <c r="B577" t="s">
        <v>39</v>
      </c>
      <c r="C577">
        <v>2008</v>
      </c>
      <c r="D577" s="96">
        <v>6136.6648400000013</v>
      </c>
      <c r="E577" s="96">
        <v>103.244</v>
      </c>
      <c r="F577" s="96">
        <v>18190</v>
      </c>
      <c r="G577" s="96">
        <v>330</v>
      </c>
      <c r="H577" s="96">
        <v>68</v>
      </c>
      <c r="I577" s="96">
        <v>0.20606060326099401</v>
      </c>
      <c r="J577" s="96">
        <v>1.0801527868051599</v>
      </c>
      <c r="K577" s="96">
        <v>3</v>
      </c>
      <c r="L577" s="96">
        <v>105.28400000000001</v>
      </c>
    </row>
    <row r="578" spans="1:12" x14ac:dyDescent="0.25">
      <c r="A578" s="2">
        <v>3039</v>
      </c>
      <c r="B578" t="s">
        <v>39</v>
      </c>
      <c r="C578">
        <v>2009</v>
      </c>
      <c r="D578" s="96">
        <v>5814.5905899999998</v>
      </c>
      <c r="E578" s="96">
        <v>104.05500000000001</v>
      </c>
      <c r="F578" s="96">
        <v>17803</v>
      </c>
      <c r="G578" s="96">
        <v>335</v>
      </c>
      <c r="H578" s="96">
        <v>71</v>
      </c>
      <c r="I578" s="96">
        <v>0.21194030344486239</v>
      </c>
      <c r="J578" s="96">
        <v>1.0943058118665809</v>
      </c>
      <c r="K578" s="96">
        <v>3</v>
      </c>
      <c r="L578" s="96">
        <v>105.28400000000001</v>
      </c>
    </row>
    <row r="579" spans="1:12" x14ac:dyDescent="0.25">
      <c r="A579" s="2">
        <v>3039</v>
      </c>
      <c r="B579" t="s">
        <v>39</v>
      </c>
      <c r="C579">
        <v>2010</v>
      </c>
      <c r="D579" s="96">
        <v>5794.1233999999986</v>
      </c>
      <c r="E579" s="96">
        <v>105.657</v>
      </c>
      <c r="F579" s="96">
        <v>18143</v>
      </c>
      <c r="G579" s="96">
        <v>335</v>
      </c>
      <c r="H579" s="96">
        <v>71</v>
      </c>
      <c r="I579" s="96">
        <v>0.21194030344486239</v>
      </c>
      <c r="J579" s="96">
        <v>1.127717210088893</v>
      </c>
      <c r="K579" s="96">
        <v>3</v>
      </c>
      <c r="L579" s="96">
        <v>105.657</v>
      </c>
    </row>
    <row r="580" spans="1:12" x14ac:dyDescent="0.25">
      <c r="A580" s="2">
        <v>3039</v>
      </c>
      <c r="B580" t="s">
        <v>39</v>
      </c>
      <c r="C580">
        <v>2011</v>
      </c>
      <c r="D580" s="96">
        <v>7193.9244600000011</v>
      </c>
      <c r="E580" s="96">
        <v>119.496</v>
      </c>
      <c r="F580" s="96">
        <v>21787</v>
      </c>
      <c r="G580" s="96">
        <v>395</v>
      </c>
      <c r="H580" s="96">
        <v>88</v>
      </c>
      <c r="I580" s="96">
        <v>0.22278481721878049</v>
      </c>
      <c r="J580" s="96">
        <v>1.146665858992225</v>
      </c>
      <c r="K580" s="96">
        <v>3</v>
      </c>
      <c r="L580" s="96">
        <v>119.496</v>
      </c>
    </row>
    <row r="581" spans="1:12" x14ac:dyDescent="0.25">
      <c r="A581" s="2">
        <v>3039</v>
      </c>
      <c r="B581" t="s">
        <v>39</v>
      </c>
      <c r="C581">
        <v>2012</v>
      </c>
      <c r="D581" s="96">
        <v>6614.2328499999994</v>
      </c>
      <c r="E581" s="96">
        <v>120.413</v>
      </c>
      <c r="F581" s="96">
        <v>22200</v>
      </c>
      <c r="G581" s="96">
        <v>405</v>
      </c>
      <c r="H581" s="96">
        <v>103</v>
      </c>
      <c r="I581" s="96">
        <v>0.25432097911834722</v>
      </c>
      <c r="J581" s="96">
        <v>1.1651097143670821</v>
      </c>
      <c r="K581" s="96">
        <v>3</v>
      </c>
      <c r="L581" s="96">
        <v>120.413</v>
      </c>
    </row>
    <row r="582" spans="1:12" x14ac:dyDescent="0.25">
      <c r="A582" s="2">
        <v>3039</v>
      </c>
      <c r="B582" t="s">
        <v>39</v>
      </c>
      <c r="C582">
        <v>2013</v>
      </c>
      <c r="D582" s="96">
        <v>7523.0926500000014</v>
      </c>
      <c r="E582" s="96">
        <v>136.28899999999999</v>
      </c>
      <c r="F582" s="96">
        <v>21881</v>
      </c>
      <c r="G582" s="96">
        <v>398</v>
      </c>
      <c r="H582" s="96">
        <v>106</v>
      </c>
      <c r="I582" s="96">
        <v>0.26633167266845698</v>
      </c>
      <c r="J582" s="96">
        <v>1.183430563619132</v>
      </c>
      <c r="K582" s="96">
        <v>3</v>
      </c>
      <c r="L582" s="96">
        <v>136.28899999999999</v>
      </c>
    </row>
    <row r="583" spans="1:12" x14ac:dyDescent="0.25">
      <c r="A583" s="2">
        <v>3039</v>
      </c>
      <c r="B583" t="s">
        <v>39</v>
      </c>
      <c r="C583">
        <v>2014</v>
      </c>
      <c r="D583" s="96">
        <v>7361.3799200000012</v>
      </c>
      <c r="E583" s="96">
        <v>107.577</v>
      </c>
      <c r="F583" s="96">
        <v>22062</v>
      </c>
      <c r="G583" s="96">
        <v>403</v>
      </c>
      <c r="H583" s="96">
        <v>109</v>
      </c>
      <c r="I583" s="96">
        <v>0.27047145366668701</v>
      </c>
      <c r="J583" s="96">
        <v>1.2032755955469121</v>
      </c>
      <c r="K583" s="96">
        <v>3</v>
      </c>
      <c r="L583" s="96">
        <v>136.28899999999999</v>
      </c>
    </row>
    <row r="584" spans="1:12" x14ac:dyDescent="0.25">
      <c r="A584" s="2">
        <v>3039</v>
      </c>
      <c r="B584" t="s">
        <v>39</v>
      </c>
      <c r="C584">
        <v>2015</v>
      </c>
      <c r="D584" s="96">
        <v>7619.2071900000019</v>
      </c>
      <c r="E584" s="96">
        <v>109.042</v>
      </c>
      <c r="F584" s="96">
        <v>22246</v>
      </c>
      <c r="G584" s="96">
        <v>413</v>
      </c>
      <c r="H584" s="96">
        <v>121</v>
      </c>
      <c r="I584" s="96">
        <v>0.2929781973361969</v>
      </c>
      <c r="J584" s="96">
        <v>1.2277103060682979</v>
      </c>
      <c r="K584" s="96">
        <v>3</v>
      </c>
      <c r="L584" s="96">
        <v>136.28899999999999</v>
      </c>
    </row>
    <row r="585" spans="1:12" x14ac:dyDescent="0.25">
      <c r="A585" s="2">
        <v>3039</v>
      </c>
      <c r="B585" t="s">
        <v>39</v>
      </c>
      <c r="C585">
        <v>2016</v>
      </c>
      <c r="D585" s="96">
        <v>7948.7783799999979</v>
      </c>
      <c r="E585" s="96">
        <v>111.491</v>
      </c>
      <c r="F585" s="96">
        <v>22466</v>
      </c>
      <c r="G585" s="96">
        <v>406</v>
      </c>
      <c r="H585" s="96">
        <v>120</v>
      </c>
      <c r="I585" s="96">
        <v>0.29556649923324579</v>
      </c>
      <c r="J585" s="96">
        <v>1.2405563987579731</v>
      </c>
      <c r="K585" s="96">
        <v>3</v>
      </c>
      <c r="L585" s="96">
        <v>136.28899999999999</v>
      </c>
    </row>
    <row r="586" spans="1:12" x14ac:dyDescent="0.25">
      <c r="A586" s="2">
        <v>3039</v>
      </c>
      <c r="B586" t="s">
        <v>39</v>
      </c>
      <c r="C586">
        <v>2017</v>
      </c>
      <c r="D586" s="96">
        <v>7484.0959499999999</v>
      </c>
      <c r="E586" s="96">
        <v>108.53</v>
      </c>
      <c r="F586" s="96">
        <v>22825</v>
      </c>
      <c r="G586" s="96">
        <v>408</v>
      </c>
      <c r="H586" s="96">
        <v>122</v>
      </c>
      <c r="I586" s="96">
        <v>0.29901960492134089</v>
      </c>
      <c r="J586" s="96">
        <v>1.2634585172770481</v>
      </c>
      <c r="K586" s="96">
        <v>3</v>
      </c>
      <c r="L586" s="96">
        <v>136.28899999999999</v>
      </c>
    </row>
    <row r="587" spans="1:12" x14ac:dyDescent="0.25">
      <c r="A587" s="2">
        <v>3039</v>
      </c>
      <c r="B587" t="s">
        <v>39</v>
      </c>
      <c r="C587">
        <v>2018</v>
      </c>
      <c r="D587" s="96">
        <v>8064.2540399999989</v>
      </c>
      <c r="E587" s="96">
        <v>109.941</v>
      </c>
      <c r="F587" s="96">
        <v>23107</v>
      </c>
      <c r="G587" s="96">
        <v>413</v>
      </c>
      <c r="H587" s="96">
        <v>121</v>
      </c>
      <c r="I587" s="96">
        <v>0.2929781973361969</v>
      </c>
      <c r="J587" s="96">
        <v>1.296190246884573</v>
      </c>
      <c r="K587" s="96">
        <v>3</v>
      </c>
      <c r="L587" s="96">
        <v>136.28899999999999</v>
      </c>
    </row>
    <row r="588" spans="1:12" x14ac:dyDescent="0.25">
      <c r="A588" s="2">
        <v>3039</v>
      </c>
      <c r="B588" t="s">
        <v>39</v>
      </c>
      <c r="C588">
        <v>2019</v>
      </c>
      <c r="D588" s="96">
        <v>7376.2941599999986</v>
      </c>
      <c r="E588" s="96">
        <v>111.736</v>
      </c>
      <c r="F588" s="96">
        <v>23380</v>
      </c>
      <c r="G588" s="96">
        <v>437</v>
      </c>
      <c r="H588" s="96">
        <v>142</v>
      </c>
      <c r="I588" s="96">
        <v>0.32494279742240911</v>
      </c>
      <c r="J588" s="96">
        <v>1.325735868420733</v>
      </c>
      <c r="K588" s="96">
        <v>3</v>
      </c>
      <c r="L588" s="96">
        <v>136.28899999999999</v>
      </c>
    </row>
    <row r="589" spans="1:12" x14ac:dyDescent="0.25">
      <c r="A589" s="2">
        <v>3039</v>
      </c>
      <c r="B589" t="s">
        <v>39</v>
      </c>
      <c r="C589">
        <v>2020</v>
      </c>
      <c r="D589" s="96">
        <v>7427.0397899999989</v>
      </c>
      <c r="E589" s="96">
        <v>118.142</v>
      </c>
      <c r="F589" s="96">
        <v>23547</v>
      </c>
      <c r="G589" s="96">
        <v>443</v>
      </c>
      <c r="H589" s="96">
        <v>152</v>
      </c>
      <c r="I589" s="96">
        <v>0.34311512112617493</v>
      </c>
      <c r="J589" s="96">
        <v>1.4069338926020389</v>
      </c>
      <c r="K589" s="96">
        <v>3</v>
      </c>
      <c r="L589" s="96">
        <v>136.28899999999999</v>
      </c>
    </row>
    <row r="590" spans="1:12" x14ac:dyDescent="0.25">
      <c r="A590" s="2">
        <v>3039</v>
      </c>
      <c r="B590" t="s">
        <v>39</v>
      </c>
      <c r="C590">
        <v>2021</v>
      </c>
      <c r="D590" s="96">
        <v>7502.67578125</v>
      </c>
      <c r="E590" s="96">
        <v>113.38500000000001</v>
      </c>
      <c r="F590" s="96">
        <v>23976</v>
      </c>
      <c r="G590" s="96">
        <v>453</v>
      </c>
      <c r="H590" s="96">
        <v>162</v>
      </c>
      <c r="I590" s="96">
        <v>0.35761589403973509</v>
      </c>
      <c r="J590" s="96">
        <v>1.458402218</v>
      </c>
      <c r="K590" s="96">
        <v>3</v>
      </c>
      <c r="L590" s="96">
        <v>118.1419982910156</v>
      </c>
    </row>
    <row r="591" spans="1:12" x14ac:dyDescent="0.25">
      <c r="A591" s="8">
        <v>3041</v>
      </c>
      <c r="B591" t="s">
        <v>38</v>
      </c>
      <c r="C591">
        <v>2005</v>
      </c>
      <c r="D591" s="96">
        <v>2762.4717599999999</v>
      </c>
      <c r="E591" s="96">
        <v>62.54</v>
      </c>
      <c r="F591" s="96">
        <v>14124</v>
      </c>
      <c r="G591" s="96">
        <v>340</v>
      </c>
      <c r="H591" s="96">
        <v>110</v>
      </c>
      <c r="I591" s="96">
        <v>0.32352942228317261</v>
      </c>
      <c r="J591" s="96">
        <v>1</v>
      </c>
      <c r="K591" s="96">
        <v>3</v>
      </c>
      <c r="L591" s="96">
        <v>62.54</v>
      </c>
    </row>
    <row r="592" spans="1:12" x14ac:dyDescent="0.25">
      <c r="A592" s="8">
        <v>3041</v>
      </c>
      <c r="B592" t="s">
        <v>38</v>
      </c>
      <c r="C592">
        <v>2006</v>
      </c>
      <c r="D592" s="96">
        <v>3248.0733700000001</v>
      </c>
      <c r="E592" s="96">
        <v>58.743000000000002</v>
      </c>
      <c r="F592" s="96">
        <v>14300</v>
      </c>
      <c r="G592" s="96">
        <v>350</v>
      </c>
      <c r="H592" s="96">
        <v>115</v>
      </c>
      <c r="I592" s="96">
        <v>0.32857143878936768</v>
      </c>
      <c r="J592" s="96">
        <v>1.0202019225402501</v>
      </c>
      <c r="K592" s="96">
        <v>3</v>
      </c>
      <c r="L592" s="96">
        <v>62.54</v>
      </c>
    </row>
    <row r="593" spans="1:12" x14ac:dyDescent="0.25">
      <c r="A593" s="8">
        <v>3041</v>
      </c>
      <c r="B593" t="s">
        <v>38</v>
      </c>
      <c r="C593">
        <v>2007</v>
      </c>
      <c r="D593" s="96">
        <v>3285.7969929999999</v>
      </c>
      <c r="E593" s="96">
        <v>62.290999999999997</v>
      </c>
      <c r="F593" s="96">
        <v>14325</v>
      </c>
      <c r="G593" s="96">
        <v>322</v>
      </c>
      <c r="H593" s="96">
        <v>109</v>
      </c>
      <c r="I593" s="96">
        <v>0.33850932121276861</v>
      </c>
      <c r="J593" s="96">
        <v>1.05783897285015</v>
      </c>
      <c r="K593" s="96">
        <v>3</v>
      </c>
      <c r="L593" s="96">
        <v>62.54</v>
      </c>
    </row>
    <row r="594" spans="1:12" x14ac:dyDescent="0.25">
      <c r="A594" s="8">
        <v>3041</v>
      </c>
      <c r="B594" t="s">
        <v>38</v>
      </c>
      <c r="C594">
        <v>2008</v>
      </c>
      <c r="D594" s="96">
        <v>3595.2813700000002</v>
      </c>
      <c r="E594" s="96">
        <v>57.167999999999999</v>
      </c>
      <c r="F594" s="96">
        <v>14387</v>
      </c>
      <c r="G594" s="96">
        <v>327</v>
      </c>
      <c r="H594" s="96">
        <v>113</v>
      </c>
      <c r="I594" s="96">
        <v>0.34556573629379272</v>
      </c>
      <c r="J594" s="96">
        <v>1.0801527868051599</v>
      </c>
      <c r="K594" s="96">
        <v>3</v>
      </c>
      <c r="L594" s="96">
        <v>62.54</v>
      </c>
    </row>
    <row r="595" spans="1:12" x14ac:dyDescent="0.25">
      <c r="A595" s="8">
        <v>3041</v>
      </c>
      <c r="B595" t="s">
        <v>38</v>
      </c>
      <c r="C595">
        <v>2009</v>
      </c>
      <c r="D595" s="96">
        <v>3914.8320100000001</v>
      </c>
      <c r="E595" s="96">
        <v>59.167999999999999</v>
      </c>
      <c r="F595" s="96">
        <v>14908</v>
      </c>
      <c r="G595" s="96">
        <v>338</v>
      </c>
      <c r="H595" s="96">
        <v>125</v>
      </c>
      <c r="I595" s="96">
        <v>0.36982247233390808</v>
      </c>
      <c r="J595" s="96">
        <v>1.0943058118665809</v>
      </c>
      <c r="K595" s="96">
        <v>3</v>
      </c>
      <c r="L595" s="96">
        <v>62.54</v>
      </c>
    </row>
    <row r="596" spans="1:12" x14ac:dyDescent="0.25">
      <c r="A596" s="8">
        <v>3041</v>
      </c>
      <c r="B596" t="s">
        <v>38</v>
      </c>
      <c r="C596">
        <v>2010</v>
      </c>
      <c r="D596" s="96">
        <v>4282.3000899999997</v>
      </c>
      <c r="E596" s="96">
        <v>57.125</v>
      </c>
      <c r="F596" s="96">
        <v>15533</v>
      </c>
      <c r="G596" s="96">
        <v>339</v>
      </c>
      <c r="H596" s="96">
        <v>128</v>
      </c>
      <c r="I596" s="96">
        <v>0.37758111953735352</v>
      </c>
      <c r="J596" s="96">
        <v>1.127717210088893</v>
      </c>
      <c r="K596" s="96">
        <v>3</v>
      </c>
      <c r="L596" s="96">
        <v>62.54</v>
      </c>
    </row>
    <row r="597" spans="1:12" x14ac:dyDescent="0.25">
      <c r="A597" s="8">
        <v>3041</v>
      </c>
      <c r="B597" t="s">
        <v>38</v>
      </c>
      <c r="C597">
        <v>2011</v>
      </c>
      <c r="D597" s="96">
        <v>4083.3199499999992</v>
      </c>
      <c r="E597" s="96">
        <v>58.755000000000003</v>
      </c>
      <c r="F597" s="96">
        <v>15723</v>
      </c>
      <c r="G597" s="96">
        <v>339</v>
      </c>
      <c r="H597" s="96">
        <v>132</v>
      </c>
      <c r="I597" s="96">
        <v>0.38938054442405701</v>
      </c>
      <c r="J597" s="96">
        <v>1.146665858992225</v>
      </c>
      <c r="K597" s="96">
        <v>3</v>
      </c>
      <c r="L597" s="96">
        <v>62.54</v>
      </c>
    </row>
    <row r="598" spans="1:12" x14ac:dyDescent="0.25">
      <c r="A598" s="8">
        <v>3041</v>
      </c>
      <c r="B598" t="s">
        <v>38</v>
      </c>
      <c r="C598">
        <v>2012</v>
      </c>
      <c r="D598" s="96">
        <v>4843.3059099999991</v>
      </c>
      <c r="E598" s="96">
        <v>56.537999999999997</v>
      </c>
      <c r="F598" s="96">
        <v>15716</v>
      </c>
      <c r="G598" s="96">
        <v>344</v>
      </c>
      <c r="H598" s="96">
        <v>133</v>
      </c>
      <c r="I598" s="96">
        <v>0.3866279125213623</v>
      </c>
      <c r="J598" s="96">
        <v>1.1651097143670821</v>
      </c>
      <c r="K598" s="96">
        <v>3</v>
      </c>
      <c r="L598" s="96">
        <v>62.54</v>
      </c>
    </row>
    <row r="599" spans="1:12" x14ac:dyDescent="0.25">
      <c r="A599" s="8">
        <v>3041</v>
      </c>
      <c r="B599" t="s">
        <v>38</v>
      </c>
      <c r="C599">
        <v>2013</v>
      </c>
      <c r="D599" s="96">
        <v>4436.8972800000001</v>
      </c>
      <c r="E599" s="96">
        <v>54.496000000000002</v>
      </c>
      <c r="F599" s="96">
        <v>16260</v>
      </c>
      <c r="G599" s="96">
        <v>341</v>
      </c>
      <c r="H599" s="96">
        <v>134</v>
      </c>
      <c r="I599" s="96">
        <v>0.39296188950538641</v>
      </c>
      <c r="J599" s="96">
        <v>1.183430563619132</v>
      </c>
      <c r="K599" s="96">
        <v>3</v>
      </c>
      <c r="L599" s="96">
        <v>62.54</v>
      </c>
    </row>
    <row r="600" spans="1:12" x14ac:dyDescent="0.25">
      <c r="A600" s="8">
        <v>3041</v>
      </c>
      <c r="B600" t="s">
        <v>38</v>
      </c>
      <c r="C600">
        <v>2014</v>
      </c>
      <c r="D600" s="96">
        <v>4564.3005300000004</v>
      </c>
      <c r="E600" s="96">
        <v>56.808999999999997</v>
      </c>
      <c r="F600" s="96">
        <v>16426</v>
      </c>
      <c r="G600" s="96">
        <v>347</v>
      </c>
      <c r="H600" s="96">
        <v>134</v>
      </c>
      <c r="I600" s="96">
        <v>0.38616713881492609</v>
      </c>
      <c r="J600" s="96">
        <v>1.2032755955469121</v>
      </c>
      <c r="K600" s="96">
        <v>3</v>
      </c>
      <c r="L600" s="96">
        <v>62.54</v>
      </c>
    </row>
    <row r="601" spans="1:12" x14ac:dyDescent="0.25">
      <c r="A601" s="8">
        <v>3041</v>
      </c>
      <c r="B601" t="s">
        <v>38</v>
      </c>
      <c r="C601">
        <v>2015</v>
      </c>
      <c r="D601" s="96">
        <v>4707.5177699999986</v>
      </c>
      <c r="E601" s="96">
        <v>58.082000000000001</v>
      </c>
      <c r="F601" s="96">
        <v>16583</v>
      </c>
      <c r="G601" s="96">
        <v>354</v>
      </c>
      <c r="H601" s="96">
        <v>135</v>
      </c>
      <c r="I601" s="96">
        <v>0.38135594129562378</v>
      </c>
      <c r="J601" s="96">
        <v>1.2277103060682979</v>
      </c>
      <c r="K601" s="96">
        <v>3</v>
      </c>
      <c r="L601" s="96">
        <v>62.54</v>
      </c>
    </row>
    <row r="602" spans="1:12" x14ac:dyDescent="0.25">
      <c r="A602" s="8">
        <v>3041</v>
      </c>
      <c r="B602" t="s">
        <v>38</v>
      </c>
      <c r="C602">
        <v>2016</v>
      </c>
      <c r="D602" s="96">
        <v>4920.5112600000002</v>
      </c>
      <c r="E602" s="96">
        <v>57.280999999999999</v>
      </c>
      <c r="F602" s="96">
        <v>16864</v>
      </c>
      <c r="G602" s="96">
        <v>350</v>
      </c>
      <c r="H602" s="96">
        <v>140</v>
      </c>
      <c r="I602" s="96">
        <v>0.40000000596046448</v>
      </c>
      <c r="J602" s="96">
        <v>1.2405563987579731</v>
      </c>
      <c r="K602" s="96">
        <v>3</v>
      </c>
      <c r="L602" s="96">
        <v>62.54</v>
      </c>
    </row>
    <row r="603" spans="1:12" x14ac:dyDescent="0.25">
      <c r="A603" s="8">
        <v>3041</v>
      </c>
      <c r="B603" t="s">
        <v>38</v>
      </c>
      <c r="C603">
        <v>2017</v>
      </c>
      <c r="D603" s="96">
        <v>4619.7260199999992</v>
      </c>
      <c r="E603" s="96">
        <v>51.563000000000002</v>
      </c>
      <c r="F603" s="96">
        <v>17172</v>
      </c>
      <c r="G603" s="96">
        <v>347</v>
      </c>
      <c r="H603" s="96">
        <v>136</v>
      </c>
      <c r="I603" s="96">
        <v>0.39193084836006159</v>
      </c>
      <c r="J603" s="96">
        <v>1.2634585172770481</v>
      </c>
      <c r="K603" s="96">
        <v>3</v>
      </c>
      <c r="L603" s="96">
        <v>62.54</v>
      </c>
    </row>
    <row r="604" spans="1:12" x14ac:dyDescent="0.25">
      <c r="A604" s="8">
        <v>3041</v>
      </c>
      <c r="B604" t="s">
        <v>38</v>
      </c>
      <c r="C604">
        <v>2018</v>
      </c>
      <c r="D604" s="96">
        <v>4860.0645600000007</v>
      </c>
      <c r="E604" s="96">
        <v>55.378999999999998</v>
      </c>
      <c r="F604" s="96">
        <v>17408</v>
      </c>
      <c r="G604" s="96">
        <v>362</v>
      </c>
      <c r="H604" s="96">
        <v>151</v>
      </c>
      <c r="I604" s="96">
        <v>0.41712707281112671</v>
      </c>
      <c r="J604" s="96">
        <v>1.296190246884573</v>
      </c>
      <c r="K604" s="96">
        <v>3</v>
      </c>
      <c r="L604" s="96">
        <v>62.54</v>
      </c>
    </row>
    <row r="605" spans="1:12" x14ac:dyDescent="0.25">
      <c r="A605" s="8">
        <v>3041</v>
      </c>
      <c r="B605" t="s">
        <v>38</v>
      </c>
      <c r="C605">
        <v>2019</v>
      </c>
      <c r="D605" s="96">
        <v>6559.5692499999996</v>
      </c>
      <c r="E605" s="96">
        <v>56.139000000000003</v>
      </c>
      <c r="F605" s="96">
        <v>17916</v>
      </c>
      <c r="G605" s="96">
        <v>371</v>
      </c>
      <c r="H605" s="96">
        <v>161</v>
      </c>
      <c r="I605" s="96">
        <v>0.43396225571632391</v>
      </c>
      <c r="J605" s="96">
        <v>1.325735868420733</v>
      </c>
      <c r="K605" s="96">
        <v>3</v>
      </c>
      <c r="L605" s="96">
        <v>62.54</v>
      </c>
    </row>
    <row r="606" spans="1:12" x14ac:dyDescent="0.25">
      <c r="A606" s="8">
        <v>3041</v>
      </c>
      <c r="B606" t="s">
        <v>38</v>
      </c>
      <c r="C606">
        <v>2020</v>
      </c>
      <c r="D606" s="96">
        <v>6174.1059599999999</v>
      </c>
      <c r="E606" s="96">
        <v>56.415999999999997</v>
      </c>
      <c r="F606" s="96">
        <v>18203</v>
      </c>
      <c r="G606" s="96">
        <v>585</v>
      </c>
      <c r="H606" s="96">
        <v>209</v>
      </c>
      <c r="I606" s="96">
        <v>0.35726496577262878</v>
      </c>
      <c r="J606" s="96">
        <v>1.4069338926020389</v>
      </c>
      <c r="K606" s="96">
        <v>3</v>
      </c>
      <c r="L606" s="96">
        <v>62.54</v>
      </c>
    </row>
    <row r="607" spans="1:12" x14ac:dyDescent="0.25">
      <c r="A607" s="8">
        <v>3041</v>
      </c>
      <c r="B607" t="s">
        <v>38</v>
      </c>
      <c r="C607">
        <v>2021</v>
      </c>
      <c r="D607" s="96">
        <v>5802.79248046875</v>
      </c>
      <c r="E607" s="96">
        <v>56.207000000000001</v>
      </c>
      <c r="F607" s="96">
        <v>18485</v>
      </c>
      <c r="G607" s="96">
        <v>379</v>
      </c>
      <c r="H607" s="96">
        <v>169</v>
      </c>
      <c r="I607" s="96">
        <v>0.44591029023746698</v>
      </c>
      <c r="J607" s="96">
        <v>1.458402218</v>
      </c>
      <c r="K607" s="96">
        <v>3</v>
      </c>
      <c r="L607" s="96">
        <v>56.416000366210938</v>
      </c>
    </row>
    <row r="608" spans="1:12" x14ac:dyDescent="0.25">
      <c r="A608" s="2">
        <v>3043</v>
      </c>
      <c r="B608" t="s">
        <v>35</v>
      </c>
      <c r="C608">
        <v>2005</v>
      </c>
      <c r="D608" s="96">
        <v>2693.5284700000002</v>
      </c>
      <c r="E608" s="96">
        <v>62.728999999999999</v>
      </c>
      <c r="F608" s="96">
        <v>13793</v>
      </c>
      <c r="G608" s="96">
        <v>597</v>
      </c>
      <c r="H608" s="96">
        <v>104</v>
      </c>
      <c r="I608" s="96">
        <v>0.17420434951782229</v>
      </c>
      <c r="J608" s="96">
        <v>1</v>
      </c>
      <c r="K608" s="96">
        <v>3</v>
      </c>
      <c r="L608" s="96">
        <v>62.728999999999999</v>
      </c>
    </row>
    <row r="609" spans="1:12" x14ac:dyDescent="0.25">
      <c r="A609" s="2">
        <v>3043</v>
      </c>
      <c r="B609" t="s">
        <v>35</v>
      </c>
      <c r="C609">
        <v>2006</v>
      </c>
      <c r="D609" s="96">
        <v>2896.3202200000001</v>
      </c>
      <c r="E609" s="96">
        <v>48.244999999999997</v>
      </c>
      <c r="F609" s="96">
        <v>13832</v>
      </c>
      <c r="G609" s="96">
        <v>621</v>
      </c>
      <c r="H609" s="96">
        <v>111</v>
      </c>
      <c r="I609" s="96">
        <v>0.17874395847320559</v>
      </c>
      <c r="J609" s="96">
        <v>1.0202019225402501</v>
      </c>
      <c r="K609" s="96">
        <v>3</v>
      </c>
      <c r="L609" s="96">
        <v>62.728999999999999</v>
      </c>
    </row>
    <row r="610" spans="1:12" x14ac:dyDescent="0.25">
      <c r="A610" s="2">
        <v>3043</v>
      </c>
      <c r="B610" t="s">
        <v>35</v>
      </c>
      <c r="C610">
        <v>2007</v>
      </c>
      <c r="D610" s="96">
        <v>3173.3396320000002</v>
      </c>
      <c r="E610" s="96">
        <v>48.561999999999998</v>
      </c>
      <c r="F610" s="96">
        <v>14120</v>
      </c>
      <c r="G610" s="96">
        <v>637</v>
      </c>
      <c r="H610" s="96">
        <v>116</v>
      </c>
      <c r="I610" s="96">
        <v>0.18210360407829279</v>
      </c>
      <c r="J610" s="96">
        <v>1.05783897285015</v>
      </c>
      <c r="K610" s="96">
        <v>3</v>
      </c>
      <c r="L610" s="96">
        <v>62.728999999999999</v>
      </c>
    </row>
    <row r="611" spans="1:12" x14ac:dyDescent="0.25">
      <c r="A611" s="2">
        <v>3043</v>
      </c>
      <c r="B611" t="s">
        <v>35</v>
      </c>
      <c r="C611">
        <v>2008</v>
      </c>
      <c r="D611" s="96">
        <v>3554.9165600000001</v>
      </c>
      <c r="E611" s="96">
        <v>49.1</v>
      </c>
      <c r="F611" s="96">
        <v>14471</v>
      </c>
      <c r="G611" s="96">
        <v>647</v>
      </c>
      <c r="H611" s="96">
        <v>122</v>
      </c>
      <c r="I611" s="96">
        <v>0.1885626018047333</v>
      </c>
      <c r="J611" s="96">
        <v>1.0801527868051599</v>
      </c>
      <c r="K611" s="96">
        <v>3</v>
      </c>
      <c r="L611" s="96">
        <v>62.728999999999999</v>
      </c>
    </row>
    <row r="612" spans="1:12" x14ac:dyDescent="0.25">
      <c r="A612" s="2">
        <v>3043</v>
      </c>
      <c r="B612" t="s">
        <v>35</v>
      </c>
      <c r="C612">
        <v>2009</v>
      </c>
      <c r="D612" s="96">
        <v>3731.9622800000002</v>
      </c>
      <c r="E612" s="96">
        <v>49.692</v>
      </c>
      <c r="F612" s="96">
        <v>14645</v>
      </c>
      <c r="G612" s="96">
        <v>741</v>
      </c>
      <c r="H612" s="96">
        <v>136</v>
      </c>
      <c r="I612" s="96">
        <v>0.18353576958179471</v>
      </c>
      <c r="J612" s="96">
        <v>1.0943058118665809</v>
      </c>
      <c r="K612" s="96">
        <v>3</v>
      </c>
      <c r="L612" s="96">
        <v>62.728999999999999</v>
      </c>
    </row>
    <row r="613" spans="1:12" x14ac:dyDescent="0.25">
      <c r="A613" s="2">
        <v>3043</v>
      </c>
      <c r="B613" t="s">
        <v>35</v>
      </c>
      <c r="C613">
        <v>2010</v>
      </c>
      <c r="D613" s="96">
        <v>3932.0522900000001</v>
      </c>
      <c r="E613" s="96">
        <v>51.326999999999998</v>
      </c>
      <c r="F613" s="96">
        <v>14707</v>
      </c>
      <c r="G613" s="96">
        <v>753</v>
      </c>
      <c r="H613" s="96">
        <v>140</v>
      </c>
      <c r="I613" s="96">
        <v>0.18592298030853269</v>
      </c>
      <c r="J613" s="96">
        <v>1.127717210088893</v>
      </c>
      <c r="K613" s="96">
        <v>3</v>
      </c>
      <c r="L613" s="96">
        <v>62.728999999999999</v>
      </c>
    </row>
    <row r="614" spans="1:12" x14ac:dyDescent="0.25">
      <c r="A614" s="2">
        <v>3043</v>
      </c>
      <c r="B614" t="s">
        <v>35</v>
      </c>
      <c r="C614">
        <v>2011</v>
      </c>
      <c r="D614" s="96">
        <v>4207.6187300000001</v>
      </c>
      <c r="E614" s="96">
        <v>49.22</v>
      </c>
      <c r="F614" s="96">
        <v>14826</v>
      </c>
      <c r="G614" s="96">
        <v>748</v>
      </c>
      <c r="H614" s="96">
        <v>141</v>
      </c>
      <c r="I614" s="96">
        <v>0.18850266933441159</v>
      </c>
      <c r="J614" s="96">
        <v>1.146665858992225</v>
      </c>
      <c r="K614" s="96">
        <v>3</v>
      </c>
      <c r="L614" s="96">
        <v>62.728999999999999</v>
      </c>
    </row>
    <row r="615" spans="1:12" x14ac:dyDescent="0.25">
      <c r="A615" s="2">
        <v>3043</v>
      </c>
      <c r="B615" t="s">
        <v>35</v>
      </c>
      <c r="C615">
        <v>2012</v>
      </c>
      <c r="D615" s="96">
        <v>4865.39941</v>
      </c>
      <c r="E615" s="96">
        <v>46.737000000000002</v>
      </c>
      <c r="F615" s="96">
        <v>15062</v>
      </c>
      <c r="G615" s="96">
        <v>783</v>
      </c>
      <c r="H615" s="96">
        <v>163</v>
      </c>
      <c r="I615" s="96">
        <v>0.20817369222640991</v>
      </c>
      <c r="J615" s="96">
        <v>1.1651097143670821</v>
      </c>
      <c r="K615" s="96">
        <v>3</v>
      </c>
      <c r="L615" s="96">
        <v>62.728999999999999</v>
      </c>
    </row>
    <row r="616" spans="1:12" x14ac:dyDescent="0.25">
      <c r="A616" s="2">
        <v>3043</v>
      </c>
      <c r="B616" t="s">
        <v>35</v>
      </c>
      <c r="C616">
        <v>2013</v>
      </c>
      <c r="D616" s="96">
        <v>5030.4465500000006</v>
      </c>
      <c r="E616" s="96">
        <v>58.024999999999999</v>
      </c>
      <c r="F616" s="96">
        <v>15341</v>
      </c>
      <c r="G616" s="96">
        <v>793</v>
      </c>
      <c r="H616" s="96">
        <v>163</v>
      </c>
      <c r="I616" s="96">
        <v>0.2055485546588898</v>
      </c>
      <c r="J616" s="96">
        <v>1.183430563619132</v>
      </c>
      <c r="K616" s="96">
        <v>3</v>
      </c>
      <c r="L616" s="96">
        <v>62.728999999999999</v>
      </c>
    </row>
    <row r="617" spans="1:12" x14ac:dyDescent="0.25">
      <c r="A617" s="2">
        <v>3043</v>
      </c>
      <c r="B617" t="s">
        <v>35</v>
      </c>
      <c r="C617">
        <v>2014</v>
      </c>
      <c r="D617" s="96">
        <v>5269.3305299999993</v>
      </c>
      <c r="E617" s="96">
        <v>51.363</v>
      </c>
      <c r="F617" s="96">
        <v>15790</v>
      </c>
      <c r="G617" s="96">
        <v>818</v>
      </c>
      <c r="H617" s="96">
        <v>168</v>
      </c>
      <c r="I617" s="96">
        <v>0.20537897944450381</v>
      </c>
      <c r="J617" s="96">
        <v>1.2032755955469121</v>
      </c>
      <c r="K617" s="96">
        <v>3</v>
      </c>
      <c r="L617" s="96">
        <v>62.728999999999999</v>
      </c>
    </row>
    <row r="618" spans="1:12" x14ac:dyDescent="0.25">
      <c r="A618" s="2">
        <v>3043</v>
      </c>
      <c r="B618" t="s">
        <v>35</v>
      </c>
      <c r="C618">
        <v>2015</v>
      </c>
      <c r="D618" s="96">
        <v>5572.5636699999995</v>
      </c>
      <c r="E618" s="96">
        <v>50.975000000000001</v>
      </c>
      <c r="F618" s="96">
        <v>16157</v>
      </c>
      <c r="G618" s="96">
        <v>833</v>
      </c>
      <c r="H618" s="96">
        <v>173</v>
      </c>
      <c r="I618" s="96">
        <v>0.20768307149410251</v>
      </c>
      <c r="J618" s="96">
        <v>1.2277103060682979</v>
      </c>
      <c r="K618" s="96">
        <v>3</v>
      </c>
      <c r="L618" s="96">
        <v>62.728999999999999</v>
      </c>
    </row>
    <row r="619" spans="1:12" x14ac:dyDescent="0.25">
      <c r="A619" s="2">
        <v>3043</v>
      </c>
      <c r="B619" t="s">
        <v>35</v>
      </c>
      <c r="C619">
        <v>2016</v>
      </c>
      <c r="D619" s="96">
        <v>5823.5883700000022</v>
      </c>
      <c r="E619" s="96">
        <v>52.171999999999997</v>
      </c>
      <c r="F619" s="96">
        <v>16443</v>
      </c>
      <c r="G619" s="96">
        <v>843</v>
      </c>
      <c r="H619" s="96">
        <v>183</v>
      </c>
      <c r="I619" s="96">
        <v>0.21708184480667109</v>
      </c>
      <c r="J619" s="96">
        <v>1.2405563987579731</v>
      </c>
      <c r="K619" s="96">
        <v>3</v>
      </c>
      <c r="L619" s="96">
        <v>62.728999999999999</v>
      </c>
    </row>
    <row r="620" spans="1:12" x14ac:dyDescent="0.25">
      <c r="A620" s="2">
        <v>3043</v>
      </c>
      <c r="B620" t="s">
        <v>35</v>
      </c>
      <c r="C620">
        <v>2017</v>
      </c>
      <c r="D620" s="96">
        <v>6091.7437100000016</v>
      </c>
      <c r="E620" s="96">
        <v>51.036000000000001</v>
      </c>
      <c r="F620" s="96">
        <v>17228</v>
      </c>
      <c r="G620" s="96">
        <v>862</v>
      </c>
      <c r="H620" s="96">
        <v>200</v>
      </c>
      <c r="I620" s="96">
        <v>0.23201856017112729</v>
      </c>
      <c r="J620" s="96">
        <v>1.2634585172770481</v>
      </c>
      <c r="K620" s="96">
        <v>3</v>
      </c>
      <c r="L620" s="96">
        <v>62.728999999999999</v>
      </c>
    </row>
    <row r="621" spans="1:12" x14ac:dyDescent="0.25">
      <c r="A621" s="2">
        <v>3043</v>
      </c>
      <c r="B621" t="s">
        <v>35</v>
      </c>
      <c r="C621">
        <v>2018</v>
      </c>
      <c r="D621" s="96">
        <v>5879.5047399999994</v>
      </c>
      <c r="E621" s="96">
        <v>58.965000000000003</v>
      </c>
      <c r="F621" s="96">
        <v>18163</v>
      </c>
      <c r="G621" s="96">
        <v>879</v>
      </c>
      <c r="H621" s="96">
        <v>217</v>
      </c>
      <c r="I621" s="96">
        <v>0.24687144160270691</v>
      </c>
      <c r="J621" s="96">
        <v>1.296190246884573</v>
      </c>
      <c r="K621" s="96">
        <v>3</v>
      </c>
      <c r="L621" s="96">
        <v>62.728999999999999</v>
      </c>
    </row>
    <row r="622" spans="1:12" x14ac:dyDescent="0.25">
      <c r="A622" s="2">
        <v>3043</v>
      </c>
      <c r="B622" t="s">
        <v>35</v>
      </c>
      <c r="C622">
        <v>2019</v>
      </c>
      <c r="D622" s="96">
        <v>5818.1491400000004</v>
      </c>
      <c r="E622" s="96">
        <v>59.938000000000002</v>
      </c>
      <c r="F622" s="96">
        <v>18632</v>
      </c>
      <c r="G622" s="96">
        <v>1455</v>
      </c>
      <c r="H622" s="96">
        <v>618</v>
      </c>
      <c r="I622" s="96">
        <v>0.42474228143692022</v>
      </c>
      <c r="J622" s="96">
        <v>1.325735868420733</v>
      </c>
      <c r="K622" s="96">
        <v>3</v>
      </c>
      <c r="L622" s="96">
        <v>62.728999999999999</v>
      </c>
    </row>
    <row r="623" spans="1:12" x14ac:dyDescent="0.25">
      <c r="A623" s="2">
        <v>3043</v>
      </c>
      <c r="B623" t="s">
        <v>35</v>
      </c>
      <c r="C623">
        <v>2020</v>
      </c>
      <c r="D623" s="96">
        <v>6405.3198399999992</v>
      </c>
      <c r="E623" s="96">
        <v>65.475999999999999</v>
      </c>
      <c r="F623" s="96">
        <v>19281</v>
      </c>
      <c r="G623" s="96">
        <v>1464</v>
      </c>
      <c r="H623" s="96">
        <v>609</v>
      </c>
      <c r="I623" s="96">
        <v>0.41598361730575562</v>
      </c>
      <c r="J623" s="96">
        <v>1.4069338926020389</v>
      </c>
      <c r="K623" s="96">
        <v>3</v>
      </c>
      <c r="L623" s="96">
        <v>65.475999999999999</v>
      </c>
    </row>
    <row r="624" spans="1:12" x14ac:dyDescent="0.25">
      <c r="A624" s="2">
        <v>3043</v>
      </c>
      <c r="B624" t="s">
        <v>35</v>
      </c>
      <c r="C624">
        <v>2021</v>
      </c>
      <c r="D624" s="96">
        <v>6595.41015625</v>
      </c>
      <c r="E624" s="96">
        <v>62.17</v>
      </c>
      <c r="F624" s="96">
        <v>19703</v>
      </c>
      <c r="G624" s="96">
        <v>1464</v>
      </c>
      <c r="H624" s="96">
        <v>609</v>
      </c>
      <c r="I624" s="96">
        <v>0.41598360655737698</v>
      </c>
      <c r="J624" s="96">
        <v>1.458402218</v>
      </c>
      <c r="K624" s="96">
        <v>3</v>
      </c>
      <c r="L624" s="96">
        <v>65.475997924804688</v>
      </c>
    </row>
    <row r="625" spans="1:12" x14ac:dyDescent="0.25">
      <c r="A625" s="2">
        <v>3044</v>
      </c>
      <c r="B625" t="s">
        <v>80</v>
      </c>
      <c r="C625">
        <v>2005</v>
      </c>
      <c r="D625" s="96">
        <v>3322.4863999999998</v>
      </c>
      <c r="E625" s="96">
        <v>60.655999999999999</v>
      </c>
      <c r="F625" s="96">
        <v>12374</v>
      </c>
      <c r="G625" s="96">
        <v>299</v>
      </c>
      <c r="H625" s="96">
        <v>54</v>
      </c>
      <c r="I625" s="96">
        <v>0.18060201406478879</v>
      </c>
      <c r="J625" s="96">
        <v>1</v>
      </c>
      <c r="K625" s="96">
        <v>3</v>
      </c>
      <c r="L625" s="96">
        <v>60.655999999999999</v>
      </c>
    </row>
    <row r="626" spans="1:12" x14ac:dyDescent="0.25">
      <c r="A626" s="2">
        <v>3044</v>
      </c>
      <c r="B626" t="s">
        <v>80</v>
      </c>
      <c r="C626">
        <v>2006</v>
      </c>
      <c r="D626" s="96">
        <v>3306.4959100000001</v>
      </c>
      <c r="E626" s="96">
        <v>58.542000000000002</v>
      </c>
      <c r="F626" s="96">
        <v>12551</v>
      </c>
      <c r="G626" s="96">
        <v>302</v>
      </c>
      <c r="H626" s="96">
        <v>57</v>
      </c>
      <c r="I626" s="96">
        <v>0.18874172866344449</v>
      </c>
      <c r="J626" s="96">
        <v>1.0202019225402501</v>
      </c>
      <c r="K626" s="96">
        <v>3</v>
      </c>
      <c r="L626" s="96">
        <v>60.655999999999999</v>
      </c>
    </row>
    <row r="627" spans="1:12" x14ac:dyDescent="0.25">
      <c r="A627" s="2">
        <v>3044</v>
      </c>
      <c r="B627" t="s">
        <v>80</v>
      </c>
      <c r="C627">
        <v>2007</v>
      </c>
      <c r="D627" s="96">
        <v>3520.9136899999999</v>
      </c>
      <c r="E627" s="96">
        <v>57.057000000000002</v>
      </c>
      <c r="F627" s="96">
        <v>12648</v>
      </c>
      <c r="G627" s="96">
        <v>302</v>
      </c>
      <c r="H627" s="96">
        <v>57</v>
      </c>
      <c r="I627" s="96">
        <v>0.18874172866344449</v>
      </c>
      <c r="J627" s="96">
        <v>1.05783897285015</v>
      </c>
      <c r="K627" s="96">
        <v>3</v>
      </c>
      <c r="L627" s="96">
        <v>60.655999999999999</v>
      </c>
    </row>
    <row r="628" spans="1:12" x14ac:dyDescent="0.25">
      <c r="A628" s="2">
        <v>3044</v>
      </c>
      <c r="B628" t="s">
        <v>80</v>
      </c>
      <c r="C628">
        <v>2008</v>
      </c>
      <c r="D628" s="96">
        <v>3817.7701299999999</v>
      </c>
      <c r="E628" s="96">
        <v>55.774999999999999</v>
      </c>
      <c r="F628" s="96">
        <v>12797</v>
      </c>
      <c r="G628" s="96">
        <v>304</v>
      </c>
      <c r="H628" s="96">
        <v>59</v>
      </c>
      <c r="I628" s="96">
        <v>0.1940789520740509</v>
      </c>
      <c r="J628" s="96">
        <v>1.0801527868051599</v>
      </c>
      <c r="K628" s="96">
        <v>3</v>
      </c>
      <c r="L628" s="96">
        <v>60.655999999999999</v>
      </c>
    </row>
    <row r="629" spans="1:12" x14ac:dyDescent="0.25">
      <c r="A629" s="2">
        <v>3044</v>
      </c>
      <c r="B629" t="s">
        <v>80</v>
      </c>
      <c r="C629">
        <v>2009</v>
      </c>
      <c r="D629" s="96">
        <v>3980.35304</v>
      </c>
      <c r="E629" s="96">
        <v>59.109000000000002</v>
      </c>
      <c r="F629" s="96">
        <v>12962</v>
      </c>
      <c r="G629" s="96">
        <v>307</v>
      </c>
      <c r="H629" s="96">
        <v>59</v>
      </c>
      <c r="I629" s="96">
        <v>0.19218240678310389</v>
      </c>
      <c r="J629" s="96">
        <v>1.0943058118665809</v>
      </c>
      <c r="K629" s="96">
        <v>3</v>
      </c>
      <c r="L629" s="96">
        <v>60.655999999999999</v>
      </c>
    </row>
    <row r="630" spans="1:12" x14ac:dyDescent="0.25">
      <c r="A630" s="2">
        <v>3044</v>
      </c>
      <c r="B630" t="s">
        <v>80</v>
      </c>
      <c r="C630">
        <v>2010</v>
      </c>
      <c r="D630" s="96">
        <v>4235.2110000000002</v>
      </c>
      <c r="E630" s="96">
        <v>57.908000000000001</v>
      </c>
      <c r="F630" s="96">
        <v>12862</v>
      </c>
      <c r="G630" s="96">
        <v>313</v>
      </c>
      <c r="H630" s="96">
        <v>65</v>
      </c>
      <c r="I630" s="96">
        <v>0.20766773819923401</v>
      </c>
      <c r="J630" s="96">
        <v>1.127717210088893</v>
      </c>
      <c r="K630" s="96">
        <v>3</v>
      </c>
      <c r="L630" s="96">
        <v>60.655999999999999</v>
      </c>
    </row>
    <row r="631" spans="1:12" x14ac:dyDescent="0.25">
      <c r="A631" s="2">
        <v>3044</v>
      </c>
      <c r="B631" t="s">
        <v>80</v>
      </c>
      <c r="C631">
        <v>2011</v>
      </c>
      <c r="D631" s="96">
        <v>4548.4137400000018</v>
      </c>
      <c r="E631" s="96">
        <v>59.311999999999998</v>
      </c>
      <c r="F631" s="96">
        <v>13035</v>
      </c>
      <c r="G631" s="96">
        <v>314</v>
      </c>
      <c r="H631" s="96">
        <v>66</v>
      </c>
      <c r="I631" s="96">
        <v>0.210191085934639</v>
      </c>
      <c r="J631" s="96">
        <v>1.146665858992225</v>
      </c>
      <c r="K631" s="96">
        <v>3</v>
      </c>
      <c r="L631" s="96">
        <v>60.655999999999999</v>
      </c>
    </row>
    <row r="632" spans="1:12" x14ac:dyDescent="0.25">
      <c r="A632" s="2">
        <v>3044</v>
      </c>
      <c r="B632" t="s">
        <v>80</v>
      </c>
      <c r="C632">
        <v>2012</v>
      </c>
      <c r="D632" s="96">
        <v>4868.4518600000001</v>
      </c>
      <c r="E632" s="96">
        <v>56.768999999999998</v>
      </c>
      <c r="F632" s="96">
        <v>13146</v>
      </c>
      <c r="G632" s="96">
        <v>244</v>
      </c>
      <c r="H632" s="96">
        <v>62</v>
      </c>
      <c r="I632" s="96">
        <v>0.25409835577011108</v>
      </c>
      <c r="J632" s="96">
        <v>1.1651097143670821</v>
      </c>
      <c r="K632" s="96">
        <v>3</v>
      </c>
      <c r="L632" s="96">
        <v>60.655999999999999</v>
      </c>
    </row>
    <row r="633" spans="1:12" x14ac:dyDescent="0.25">
      <c r="A633" s="2">
        <v>3044</v>
      </c>
      <c r="B633" t="s">
        <v>80</v>
      </c>
      <c r="C633">
        <v>2013</v>
      </c>
      <c r="D633" s="96">
        <v>4608.71893</v>
      </c>
      <c r="E633" s="96">
        <v>58.786000000000001</v>
      </c>
      <c r="F633" s="96">
        <v>13219</v>
      </c>
      <c r="G633" s="96">
        <v>242</v>
      </c>
      <c r="H633" s="96">
        <v>65</v>
      </c>
      <c r="I633" s="96">
        <v>0.26859503984451288</v>
      </c>
      <c r="J633" s="96">
        <v>1.183430563619132</v>
      </c>
      <c r="K633" s="96">
        <v>3</v>
      </c>
      <c r="L633" s="96">
        <v>60.655999999999999</v>
      </c>
    </row>
    <row r="634" spans="1:12" x14ac:dyDescent="0.25">
      <c r="A634" s="2">
        <v>3044</v>
      </c>
      <c r="B634" t="s">
        <v>80</v>
      </c>
      <c r="C634">
        <v>2014</v>
      </c>
      <c r="D634" s="96">
        <v>4640.9210000000003</v>
      </c>
      <c r="E634" s="96">
        <v>57.953000000000003</v>
      </c>
      <c r="F634" s="96">
        <v>13340</v>
      </c>
      <c r="G634" s="96">
        <v>242</v>
      </c>
      <c r="H634" s="96">
        <v>66</v>
      </c>
      <c r="I634" s="96">
        <v>0.27272728085517878</v>
      </c>
      <c r="J634" s="96">
        <v>1.2032755955469121</v>
      </c>
      <c r="K634" s="96">
        <v>3</v>
      </c>
      <c r="L634" s="96">
        <v>60.655999999999999</v>
      </c>
    </row>
    <row r="635" spans="1:12" x14ac:dyDescent="0.25">
      <c r="A635" s="2">
        <v>3044</v>
      </c>
      <c r="B635" t="s">
        <v>80</v>
      </c>
      <c r="C635">
        <v>2015</v>
      </c>
      <c r="D635" s="96">
        <v>4865.51</v>
      </c>
      <c r="E635" s="96">
        <v>56.061999999999998</v>
      </c>
      <c r="F635" s="96">
        <v>13445</v>
      </c>
      <c r="G635" s="96">
        <v>233</v>
      </c>
      <c r="H635" s="96">
        <v>62</v>
      </c>
      <c r="I635" s="96">
        <v>0.26609441637992859</v>
      </c>
      <c r="J635" s="96">
        <v>1.2277103060682979</v>
      </c>
      <c r="K635" s="96">
        <v>3</v>
      </c>
      <c r="L635" s="96">
        <v>60.655999999999999</v>
      </c>
    </row>
    <row r="636" spans="1:12" x14ac:dyDescent="0.25">
      <c r="A636" s="2">
        <v>3044</v>
      </c>
      <c r="B636" t="s">
        <v>80</v>
      </c>
      <c r="C636">
        <v>2016</v>
      </c>
      <c r="D636" s="96">
        <v>5113.5820000000003</v>
      </c>
      <c r="E636" s="96">
        <v>54.484999999999999</v>
      </c>
      <c r="F636" s="96">
        <v>13570</v>
      </c>
      <c r="G636" s="96">
        <v>239</v>
      </c>
      <c r="H636" s="96">
        <v>66</v>
      </c>
      <c r="I636" s="96">
        <v>0.27615061402320862</v>
      </c>
      <c r="J636" s="96">
        <v>1.2405563987579731</v>
      </c>
      <c r="K636" s="96">
        <v>3</v>
      </c>
      <c r="L636" s="96">
        <v>60.655999999999999</v>
      </c>
    </row>
    <row r="637" spans="1:12" x14ac:dyDescent="0.25">
      <c r="A637" s="2">
        <v>3044</v>
      </c>
      <c r="B637" t="s">
        <v>80</v>
      </c>
      <c r="C637">
        <v>2017</v>
      </c>
      <c r="D637" s="96">
        <v>4871.9859999999999</v>
      </c>
      <c r="E637" s="96">
        <v>53.469000000000001</v>
      </c>
      <c r="F637" s="96">
        <v>13830</v>
      </c>
      <c r="G637" s="96">
        <v>242</v>
      </c>
      <c r="H637" s="96">
        <v>70</v>
      </c>
      <c r="I637" s="96">
        <v>0.28925618529319758</v>
      </c>
      <c r="J637" s="96">
        <v>1.2634585172770481</v>
      </c>
      <c r="K637" s="96">
        <v>3</v>
      </c>
      <c r="L637" s="96">
        <v>60.655999999999999</v>
      </c>
    </row>
    <row r="638" spans="1:12" x14ac:dyDescent="0.25">
      <c r="A638" s="2">
        <v>3044</v>
      </c>
      <c r="B638" t="s">
        <v>80</v>
      </c>
      <c r="C638">
        <v>2018</v>
      </c>
      <c r="D638" s="96">
        <v>5056.04</v>
      </c>
      <c r="E638" s="96">
        <v>58.139000000000003</v>
      </c>
      <c r="F638" s="96">
        <v>14091</v>
      </c>
      <c r="G638" s="96">
        <v>243</v>
      </c>
      <c r="H638" s="96">
        <v>71</v>
      </c>
      <c r="I638" s="96">
        <v>0.29218107461929321</v>
      </c>
      <c r="J638" s="96">
        <v>1.296190246884573</v>
      </c>
      <c r="K638" s="96">
        <v>3</v>
      </c>
      <c r="L638" s="96">
        <v>60.655999999999999</v>
      </c>
    </row>
    <row r="639" spans="1:12" x14ac:dyDescent="0.25">
      <c r="A639" s="2">
        <v>3044</v>
      </c>
      <c r="B639" t="s">
        <v>80</v>
      </c>
      <c r="C639">
        <v>2019</v>
      </c>
      <c r="D639" s="96">
        <v>5069.8429999999998</v>
      </c>
      <c r="E639" s="96">
        <v>55.923999999999999</v>
      </c>
      <c r="F639" s="96">
        <v>14366</v>
      </c>
      <c r="G639" s="96">
        <v>244</v>
      </c>
      <c r="H639" s="96">
        <v>72</v>
      </c>
      <c r="I639" s="96">
        <v>0.2950819730758667</v>
      </c>
      <c r="J639" s="96">
        <v>1.325735868420733</v>
      </c>
      <c r="K639" s="96">
        <v>3</v>
      </c>
      <c r="L639" s="96">
        <v>60.655999999999999</v>
      </c>
    </row>
    <row r="640" spans="1:12" x14ac:dyDescent="0.25">
      <c r="A640" s="2">
        <v>3044</v>
      </c>
      <c r="B640" t="s">
        <v>80</v>
      </c>
      <c r="C640">
        <v>2020</v>
      </c>
      <c r="D640" s="96">
        <v>6258.06</v>
      </c>
      <c r="E640" s="96">
        <v>58.366999999999997</v>
      </c>
      <c r="F640" s="96">
        <v>14552</v>
      </c>
      <c r="G640" s="96">
        <v>245</v>
      </c>
      <c r="H640" s="96">
        <v>74</v>
      </c>
      <c r="I640" s="96">
        <v>0.30204081535339361</v>
      </c>
      <c r="J640" s="96">
        <v>1.4069338926020389</v>
      </c>
      <c r="K640" s="96">
        <v>3</v>
      </c>
      <c r="L640" s="96">
        <v>60.655999999999999</v>
      </c>
    </row>
    <row r="641" spans="1:12" x14ac:dyDescent="0.25">
      <c r="A641" s="2">
        <v>3045</v>
      </c>
      <c r="B641" t="s">
        <v>91</v>
      </c>
      <c r="C641">
        <v>2005</v>
      </c>
      <c r="D641" s="96">
        <v>1552.5772300000001</v>
      </c>
      <c r="E641" s="96">
        <v>23.337</v>
      </c>
      <c r="F641" s="96">
        <v>10545</v>
      </c>
      <c r="G641" s="96">
        <v>217</v>
      </c>
      <c r="H641" s="96">
        <v>96</v>
      </c>
      <c r="I641" s="96">
        <v>0.44239631295204163</v>
      </c>
      <c r="J641" s="96">
        <v>1</v>
      </c>
      <c r="K641" s="96">
        <v>3</v>
      </c>
      <c r="L641" s="96">
        <v>23.337</v>
      </c>
    </row>
    <row r="642" spans="1:12" x14ac:dyDescent="0.25">
      <c r="A642" s="2">
        <v>3045</v>
      </c>
      <c r="B642" t="s">
        <v>91</v>
      </c>
      <c r="C642">
        <v>2006</v>
      </c>
      <c r="D642" s="96">
        <v>1701.25477</v>
      </c>
      <c r="E642" s="96">
        <v>26.155999999999999</v>
      </c>
      <c r="F642" s="96">
        <v>10902</v>
      </c>
      <c r="G642" s="96">
        <v>222</v>
      </c>
      <c r="H642" s="96">
        <v>101</v>
      </c>
      <c r="I642" s="96">
        <v>0.45495495200157171</v>
      </c>
      <c r="J642" s="96">
        <v>1.0202019225402501</v>
      </c>
      <c r="K642" s="96">
        <v>3</v>
      </c>
      <c r="L642" s="96">
        <v>26.155999999999999</v>
      </c>
    </row>
    <row r="643" spans="1:12" x14ac:dyDescent="0.25">
      <c r="A643" s="2">
        <v>3045</v>
      </c>
      <c r="B643" t="s">
        <v>91</v>
      </c>
      <c r="C643">
        <v>2007</v>
      </c>
      <c r="D643" s="96">
        <v>1775.07394</v>
      </c>
      <c r="E643" s="96">
        <v>26.43</v>
      </c>
      <c r="F643" s="96">
        <v>11311</v>
      </c>
      <c r="G643" s="96">
        <v>229</v>
      </c>
      <c r="H643" s="96">
        <v>104</v>
      </c>
      <c r="I643" s="96">
        <v>0.45414847135543818</v>
      </c>
      <c r="J643" s="96">
        <v>1.05783897285015</v>
      </c>
      <c r="K643" s="96">
        <v>3</v>
      </c>
      <c r="L643" s="96">
        <v>26.43</v>
      </c>
    </row>
    <row r="644" spans="1:12" x14ac:dyDescent="0.25">
      <c r="A644" s="2">
        <v>3045</v>
      </c>
      <c r="B644" t="s">
        <v>91</v>
      </c>
      <c r="C644">
        <v>2008</v>
      </c>
      <c r="D644" s="96">
        <v>1888.5553299999999</v>
      </c>
      <c r="E644" s="96">
        <v>25.437999999999999</v>
      </c>
      <c r="F644" s="96">
        <v>11660</v>
      </c>
      <c r="G644" s="96">
        <v>232</v>
      </c>
      <c r="H644" s="96">
        <v>107</v>
      </c>
      <c r="I644" s="96">
        <v>0.46120688319206238</v>
      </c>
      <c r="J644" s="96">
        <v>1.0801527868051599</v>
      </c>
      <c r="K644" s="96">
        <v>3</v>
      </c>
      <c r="L644" s="96">
        <v>26.43</v>
      </c>
    </row>
    <row r="645" spans="1:12" x14ac:dyDescent="0.25">
      <c r="A645" s="2">
        <v>3045</v>
      </c>
      <c r="B645" t="s">
        <v>91</v>
      </c>
      <c r="C645">
        <v>2009</v>
      </c>
      <c r="D645" s="96">
        <v>2031.48353</v>
      </c>
      <c r="E645" s="96">
        <v>26.445</v>
      </c>
      <c r="F645" s="96">
        <v>11869</v>
      </c>
      <c r="G645" s="96">
        <v>236</v>
      </c>
      <c r="H645" s="96">
        <v>111</v>
      </c>
      <c r="I645" s="96">
        <v>0.47033897042274481</v>
      </c>
      <c r="J645" s="96">
        <v>1.0943058118665809</v>
      </c>
      <c r="K645" s="96">
        <v>3</v>
      </c>
      <c r="L645" s="96">
        <v>26.445</v>
      </c>
    </row>
    <row r="646" spans="1:12" x14ac:dyDescent="0.25">
      <c r="A646" s="2">
        <v>3045</v>
      </c>
      <c r="B646" t="s">
        <v>91</v>
      </c>
      <c r="C646">
        <v>2010</v>
      </c>
      <c r="D646" s="96">
        <v>2203.0431600000002</v>
      </c>
      <c r="E646" s="96">
        <v>27.34</v>
      </c>
      <c r="F646" s="96">
        <v>12046</v>
      </c>
      <c r="G646" s="96">
        <v>240</v>
      </c>
      <c r="H646" s="96">
        <v>115</v>
      </c>
      <c r="I646" s="96">
        <v>0.4791666567325592</v>
      </c>
      <c r="J646" s="96">
        <v>1.127717210088893</v>
      </c>
      <c r="K646" s="96">
        <v>3</v>
      </c>
      <c r="L646" s="96">
        <v>27.34</v>
      </c>
    </row>
    <row r="647" spans="1:12" x14ac:dyDescent="0.25">
      <c r="A647" s="2">
        <v>3045</v>
      </c>
      <c r="B647" t="s">
        <v>91</v>
      </c>
      <c r="C647">
        <v>2011</v>
      </c>
      <c r="D647" s="96">
        <v>2264.0288700000001</v>
      </c>
      <c r="E647" s="96">
        <v>28.946000000000002</v>
      </c>
      <c r="F647" s="96">
        <v>12324</v>
      </c>
      <c r="G647" s="96">
        <v>243</v>
      </c>
      <c r="H647" s="96">
        <v>116</v>
      </c>
      <c r="I647" s="96">
        <v>0.47736626863479609</v>
      </c>
      <c r="J647" s="96">
        <v>1.146665858992225</v>
      </c>
      <c r="K647" s="96">
        <v>3</v>
      </c>
      <c r="L647" s="96">
        <v>28.946000000000002</v>
      </c>
    </row>
    <row r="648" spans="1:12" x14ac:dyDescent="0.25">
      <c r="A648" s="2">
        <v>3045</v>
      </c>
      <c r="B648" t="s">
        <v>91</v>
      </c>
      <c r="C648">
        <v>2012</v>
      </c>
      <c r="D648" s="96">
        <v>2818.7353700000008</v>
      </c>
      <c r="E648" s="96">
        <v>31.515000000000001</v>
      </c>
      <c r="F648" s="96">
        <v>12538</v>
      </c>
      <c r="G648" s="96">
        <v>257</v>
      </c>
      <c r="H648" s="96">
        <v>117</v>
      </c>
      <c r="I648" s="96">
        <v>0.45525291562080378</v>
      </c>
      <c r="J648" s="96">
        <v>1.1651097143670821</v>
      </c>
      <c r="K648" s="96">
        <v>3</v>
      </c>
      <c r="L648" s="96">
        <v>31.515000000000001</v>
      </c>
    </row>
    <row r="649" spans="1:12" x14ac:dyDescent="0.25">
      <c r="A649" s="2">
        <v>3045</v>
      </c>
      <c r="B649" t="s">
        <v>91</v>
      </c>
      <c r="C649">
        <v>2013</v>
      </c>
      <c r="D649" s="96">
        <v>2727.6293700000001</v>
      </c>
      <c r="E649" s="96">
        <v>28.783000000000001</v>
      </c>
      <c r="F649" s="96">
        <v>12816</v>
      </c>
      <c r="G649" s="96">
        <v>258</v>
      </c>
      <c r="H649" s="96">
        <v>118</v>
      </c>
      <c r="I649" s="96">
        <v>0.45736435055732733</v>
      </c>
      <c r="J649" s="96">
        <v>1.183430563619132</v>
      </c>
      <c r="K649" s="96">
        <v>3</v>
      </c>
      <c r="L649" s="96">
        <v>31.515000000000001</v>
      </c>
    </row>
    <row r="650" spans="1:12" x14ac:dyDescent="0.25">
      <c r="A650" s="2">
        <v>3045</v>
      </c>
      <c r="B650" t="s">
        <v>91</v>
      </c>
      <c r="C650">
        <v>2014</v>
      </c>
      <c r="D650" s="96">
        <v>2845.7685300000012</v>
      </c>
      <c r="E650" s="96">
        <v>29.088000000000001</v>
      </c>
      <c r="F650" s="96">
        <v>12985</v>
      </c>
      <c r="G650" s="96">
        <v>284</v>
      </c>
      <c r="H650" s="96">
        <v>123</v>
      </c>
      <c r="I650" s="96">
        <v>0.43309858441352839</v>
      </c>
      <c r="J650" s="96">
        <v>1.2032755955469121</v>
      </c>
      <c r="K650" s="96">
        <v>3</v>
      </c>
      <c r="L650" s="96">
        <v>31.515000000000001</v>
      </c>
    </row>
    <row r="651" spans="1:12" x14ac:dyDescent="0.25">
      <c r="A651" s="2">
        <v>3045</v>
      </c>
      <c r="B651" t="s">
        <v>91</v>
      </c>
      <c r="C651">
        <v>2015</v>
      </c>
      <c r="D651" s="96">
        <v>2863.7988999999998</v>
      </c>
      <c r="E651" s="96">
        <v>29.681000000000001</v>
      </c>
      <c r="F651" s="96">
        <v>13172</v>
      </c>
      <c r="G651" s="96">
        <v>285</v>
      </c>
      <c r="H651" s="96">
        <v>124</v>
      </c>
      <c r="I651" s="96">
        <v>0.43508771061897278</v>
      </c>
      <c r="J651" s="96">
        <v>1.2277103060682979</v>
      </c>
      <c r="K651" s="96">
        <v>3</v>
      </c>
      <c r="L651" s="96">
        <v>31.515000000000001</v>
      </c>
    </row>
    <row r="652" spans="1:12" x14ac:dyDescent="0.25">
      <c r="A652" s="2">
        <v>3045</v>
      </c>
      <c r="B652" t="s">
        <v>91</v>
      </c>
      <c r="C652">
        <v>2016</v>
      </c>
      <c r="D652" s="96">
        <v>3054.8811999999998</v>
      </c>
      <c r="E652" s="96">
        <v>28.946999999999999</v>
      </c>
      <c r="F652" s="96">
        <v>13346</v>
      </c>
      <c r="G652" s="96">
        <v>289</v>
      </c>
      <c r="H652" s="96">
        <v>126</v>
      </c>
      <c r="I652" s="96">
        <v>0.43598616123199457</v>
      </c>
      <c r="J652" s="96">
        <v>1.2405563987579731</v>
      </c>
      <c r="K652" s="96">
        <v>3</v>
      </c>
      <c r="L652" s="96">
        <v>31.515000000000001</v>
      </c>
    </row>
    <row r="653" spans="1:12" x14ac:dyDescent="0.25">
      <c r="A653" s="2">
        <v>3045</v>
      </c>
      <c r="B653" t="s">
        <v>91</v>
      </c>
      <c r="C653">
        <v>2017</v>
      </c>
      <c r="D653" s="96">
        <v>3155.5954999999999</v>
      </c>
      <c r="E653" s="96">
        <v>26.92</v>
      </c>
      <c r="F653" s="96">
        <v>13592</v>
      </c>
      <c r="G653" s="96">
        <v>278</v>
      </c>
      <c r="H653" s="96">
        <v>113</v>
      </c>
      <c r="I653" s="96">
        <v>0.40647482872009277</v>
      </c>
      <c r="J653" s="96">
        <v>1.2634585172770481</v>
      </c>
      <c r="K653" s="96">
        <v>3</v>
      </c>
      <c r="L653" s="96">
        <v>31.515000000000001</v>
      </c>
    </row>
    <row r="654" spans="1:12" x14ac:dyDescent="0.25">
      <c r="A654" s="2">
        <v>3045</v>
      </c>
      <c r="B654" t="s">
        <v>91</v>
      </c>
      <c r="C654">
        <v>2018</v>
      </c>
      <c r="D654" s="96">
        <v>3230.4621899999988</v>
      </c>
      <c r="E654" s="96">
        <v>37.409999999999997</v>
      </c>
      <c r="F654" s="96">
        <v>13789</v>
      </c>
      <c r="G654" s="96">
        <v>280</v>
      </c>
      <c r="H654" s="96">
        <v>115</v>
      </c>
      <c r="I654" s="96">
        <v>0.41071429848670959</v>
      </c>
      <c r="J654" s="96">
        <v>1.296190246884573</v>
      </c>
      <c r="K654" s="96">
        <v>3</v>
      </c>
      <c r="L654" s="96">
        <v>37.409999999999997</v>
      </c>
    </row>
    <row r="655" spans="1:12" x14ac:dyDescent="0.25">
      <c r="A655" s="2">
        <v>3045</v>
      </c>
      <c r="B655" t="s">
        <v>91</v>
      </c>
      <c r="C655">
        <v>2019</v>
      </c>
      <c r="D655" s="96">
        <v>3500.30053</v>
      </c>
      <c r="E655" s="96">
        <v>31.88</v>
      </c>
      <c r="F655" s="96">
        <v>14003</v>
      </c>
      <c r="G655" s="96">
        <v>286</v>
      </c>
      <c r="H655" s="96">
        <v>118</v>
      </c>
      <c r="I655" s="96">
        <v>0.41258740425109858</v>
      </c>
      <c r="J655" s="96">
        <v>1.325735868420733</v>
      </c>
      <c r="K655" s="96">
        <v>3</v>
      </c>
      <c r="L655" s="96">
        <v>37.409999999999997</v>
      </c>
    </row>
    <row r="656" spans="1:12" x14ac:dyDescent="0.25">
      <c r="A656" s="2">
        <v>3045</v>
      </c>
      <c r="B656" t="s">
        <v>91</v>
      </c>
      <c r="C656">
        <v>2020</v>
      </c>
      <c r="D656" s="96">
        <v>3534.1042100000009</v>
      </c>
      <c r="E656" s="96">
        <v>35.106000000000002</v>
      </c>
      <c r="F656" s="96">
        <v>14238</v>
      </c>
      <c r="G656" s="96">
        <v>454</v>
      </c>
      <c r="H656" s="96">
        <v>168</v>
      </c>
      <c r="I656" s="96">
        <v>0.3700440526008606</v>
      </c>
      <c r="J656" s="96">
        <v>1.4069338926020389</v>
      </c>
      <c r="K656" s="96">
        <v>3</v>
      </c>
      <c r="L656" s="96">
        <v>37.409999999999997</v>
      </c>
    </row>
    <row r="657" spans="1:12" x14ac:dyDescent="0.25">
      <c r="A657" s="2">
        <v>3045</v>
      </c>
      <c r="B657" t="s">
        <v>91</v>
      </c>
      <c r="C657">
        <v>2021</v>
      </c>
      <c r="D657" s="96">
        <v>3053.57080078125</v>
      </c>
      <c r="E657" s="96">
        <v>36.439</v>
      </c>
      <c r="F657" s="96">
        <v>14488</v>
      </c>
      <c r="G657" s="96">
        <v>292</v>
      </c>
      <c r="H657" s="96">
        <v>124</v>
      </c>
      <c r="I657" s="96">
        <v>0.42465753424657532</v>
      </c>
      <c r="J657" s="96">
        <v>1.458402218</v>
      </c>
      <c r="K657" s="96">
        <v>3</v>
      </c>
      <c r="L657" s="96">
        <v>36.438999176025391</v>
      </c>
    </row>
    <row r="658" spans="1:12" x14ac:dyDescent="0.25">
      <c r="A658" s="2">
        <v>3046</v>
      </c>
      <c r="B658" t="s">
        <v>42</v>
      </c>
      <c r="C658">
        <v>2005</v>
      </c>
      <c r="D658" s="96">
        <v>7344.9086799999995</v>
      </c>
      <c r="E658" s="96">
        <v>44.521000000000001</v>
      </c>
      <c r="F658" s="96">
        <v>11457</v>
      </c>
      <c r="G658" s="96">
        <v>1832</v>
      </c>
      <c r="H658" s="96">
        <v>1</v>
      </c>
      <c r="I658" s="96">
        <v>5.4585153702646494E-4</v>
      </c>
      <c r="J658" s="96">
        <v>1</v>
      </c>
      <c r="K658" s="96">
        <v>3</v>
      </c>
      <c r="L658" s="96">
        <v>44.521000000000001</v>
      </c>
    </row>
    <row r="659" spans="1:12" x14ac:dyDescent="0.25">
      <c r="A659" s="2">
        <v>3046</v>
      </c>
      <c r="B659" t="s">
        <v>42</v>
      </c>
      <c r="C659">
        <v>2006</v>
      </c>
      <c r="D659" s="96">
        <v>7600.0130700000018</v>
      </c>
      <c r="E659" s="96">
        <v>37.030999999999999</v>
      </c>
      <c r="F659" s="96">
        <v>11491</v>
      </c>
      <c r="G659" s="96">
        <v>1832</v>
      </c>
      <c r="H659" s="96">
        <v>1</v>
      </c>
      <c r="I659" s="96">
        <v>5.4585153702646494E-4</v>
      </c>
      <c r="J659" s="96">
        <v>1.0202019225402501</v>
      </c>
      <c r="K659" s="96">
        <v>3</v>
      </c>
      <c r="L659" s="96">
        <v>44.521000000000001</v>
      </c>
    </row>
    <row r="660" spans="1:12" x14ac:dyDescent="0.25">
      <c r="A660" s="2">
        <v>3046</v>
      </c>
      <c r="B660" t="s">
        <v>42</v>
      </c>
      <c r="C660">
        <v>2007</v>
      </c>
      <c r="D660" s="96">
        <v>8022.3184500000007</v>
      </c>
      <c r="E660" s="96">
        <v>41.804000000000002</v>
      </c>
      <c r="F660" s="96">
        <v>11522</v>
      </c>
      <c r="G660" s="96">
        <v>1823</v>
      </c>
      <c r="H660" s="96">
        <v>1</v>
      </c>
      <c r="I660" s="96">
        <v>5.4854637710377574E-4</v>
      </c>
      <c r="J660" s="96">
        <v>1.05783897285015</v>
      </c>
      <c r="K660" s="96">
        <v>3</v>
      </c>
      <c r="L660" s="96">
        <v>44.521000000000001</v>
      </c>
    </row>
    <row r="661" spans="1:12" x14ac:dyDescent="0.25">
      <c r="A661" s="2">
        <v>3046</v>
      </c>
      <c r="B661" t="s">
        <v>42</v>
      </c>
      <c r="C661">
        <v>2008</v>
      </c>
      <c r="D661" s="96">
        <v>8530.56495</v>
      </c>
      <c r="E661" s="96">
        <v>39.582999999999998</v>
      </c>
      <c r="F661" s="96">
        <v>11587</v>
      </c>
      <c r="G661" s="96">
        <v>1845</v>
      </c>
      <c r="H661" s="96">
        <v>4</v>
      </c>
      <c r="I661" s="96">
        <v>2.1680216304957871E-3</v>
      </c>
      <c r="J661" s="96">
        <v>1.0801527868051599</v>
      </c>
      <c r="K661" s="96">
        <v>3</v>
      </c>
      <c r="L661" s="96">
        <v>44.521000000000001</v>
      </c>
    </row>
    <row r="662" spans="1:12" x14ac:dyDescent="0.25">
      <c r="A662" s="2">
        <v>3046</v>
      </c>
      <c r="B662" t="s">
        <v>42</v>
      </c>
      <c r="C662">
        <v>2009</v>
      </c>
      <c r="D662" s="96">
        <v>20764.2565</v>
      </c>
      <c r="E662" s="96">
        <v>41.137</v>
      </c>
      <c r="F662" s="96">
        <v>11688</v>
      </c>
      <c r="G662" s="96">
        <v>1845</v>
      </c>
      <c r="H662" s="96">
        <v>4</v>
      </c>
      <c r="I662" s="96">
        <v>2.1680216304957871E-3</v>
      </c>
      <c r="J662" s="96">
        <v>1.0943058118665809</v>
      </c>
      <c r="K662" s="96">
        <v>3</v>
      </c>
      <c r="L662" s="96">
        <v>44.521000000000001</v>
      </c>
    </row>
    <row r="663" spans="1:12" x14ac:dyDescent="0.25">
      <c r="A663" s="2">
        <v>3046</v>
      </c>
      <c r="B663" t="s">
        <v>42</v>
      </c>
      <c r="C663">
        <v>2010</v>
      </c>
      <c r="D663" s="96">
        <v>8703.8794699999999</v>
      </c>
      <c r="E663" s="96">
        <v>39.57</v>
      </c>
      <c r="F663" s="96">
        <v>11612</v>
      </c>
      <c r="G663" s="96">
        <v>1848</v>
      </c>
      <c r="H663" s="96">
        <v>4</v>
      </c>
      <c r="I663" s="96">
        <v>2.1645021624863152E-3</v>
      </c>
      <c r="J663" s="96">
        <v>1.127717210088893</v>
      </c>
      <c r="K663" s="96">
        <v>3</v>
      </c>
      <c r="L663" s="96">
        <v>44.521000000000001</v>
      </c>
    </row>
    <row r="664" spans="1:12" x14ac:dyDescent="0.25">
      <c r="A664" s="2">
        <v>3046</v>
      </c>
      <c r="B664" t="s">
        <v>42</v>
      </c>
      <c r="C664">
        <v>2011</v>
      </c>
      <c r="D664" s="96">
        <v>9833.1310300000005</v>
      </c>
      <c r="E664" s="96">
        <v>42.341999999999999</v>
      </c>
      <c r="F664" s="96">
        <v>11581</v>
      </c>
      <c r="G664" s="96">
        <v>1848</v>
      </c>
      <c r="H664" s="96">
        <v>4</v>
      </c>
      <c r="I664" s="96">
        <v>2.1645021624863152E-3</v>
      </c>
      <c r="J664" s="96">
        <v>1.146665858992225</v>
      </c>
      <c r="K664" s="96">
        <v>3</v>
      </c>
      <c r="L664" s="96">
        <v>44.521000000000001</v>
      </c>
    </row>
    <row r="665" spans="1:12" x14ac:dyDescent="0.25">
      <c r="A665" s="2">
        <v>3046</v>
      </c>
      <c r="B665" t="s">
        <v>42</v>
      </c>
      <c r="C665">
        <v>2012</v>
      </c>
      <c r="D665" s="96">
        <v>9530.1956099999989</v>
      </c>
      <c r="E665" s="96">
        <v>38.076000000000001</v>
      </c>
      <c r="F665" s="96">
        <v>11609</v>
      </c>
      <c r="G665" s="96">
        <v>1848</v>
      </c>
      <c r="H665" s="96">
        <v>4</v>
      </c>
      <c r="I665" s="96">
        <v>2.1645021624863152E-3</v>
      </c>
      <c r="J665" s="96">
        <v>1.1651097143670821</v>
      </c>
      <c r="K665" s="96">
        <v>3</v>
      </c>
      <c r="L665" s="96">
        <v>44.521000000000001</v>
      </c>
    </row>
    <row r="666" spans="1:12" x14ac:dyDescent="0.25">
      <c r="A666" s="2">
        <v>3046</v>
      </c>
      <c r="B666" t="s">
        <v>42</v>
      </c>
      <c r="C666">
        <v>2013</v>
      </c>
      <c r="D666" s="96">
        <v>10970.64307</v>
      </c>
      <c r="E666" s="96">
        <v>43.003</v>
      </c>
      <c r="F666" s="96">
        <v>11655</v>
      </c>
      <c r="G666" s="96">
        <v>1848</v>
      </c>
      <c r="H666" s="96">
        <v>14</v>
      </c>
      <c r="I666" s="96">
        <v>7.5757578015327454E-3</v>
      </c>
      <c r="J666" s="96">
        <v>1.183430563619132</v>
      </c>
      <c r="K666" s="96">
        <v>3</v>
      </c>
      <c r="L666" s="96">
        <v>44.521000000000001</v>
      </c>
    </row>
    <row r="667" spans="1:12" x14ac:dyDescent="0.25">
      <c r="A667" s="2">
        <v>3046</v>
      </c>
      <c r="B667" t="s">
        <v>42</v>
      </c>
      <c r="C667">
        <v>2014</v>
      </c>
      <c r="D667" s="96">
        <v>11386.471659999999</v>
      </c>
      <c r="E667" s="96">
        <v>42.87</v>
      </c>
      <c r="F667" s="96">
        <v>11650</v>
      </c>
      <c r="G667" s="96">
        <v>1848</v>
      </c>
      <c r="H667" s="96">
        <v>14</v>
      </c>
      <c r="I667" s="96">
        <v>7.5757578015327454E-3</v>
      </c>
      <c r="J667" s="96">
        <v>1.2032755955469121</v>
      </c>
      <c r="K667" s="96">
        <v>3</v>
      </c>
      <c r="L667" s="96">
        <v>44.521000000000001</v>
      </c>
    </row>
    <row r="668" spans="1:12" x14ac:dyDescent="0.25">
      <c r="A668" s="2">
        <v>3046</v>
      </c>
      <c r="B668" t="s">
        <v>42</v>
      </c>
      <c r="C668">
        <v>2015</v>
      </c>
      <c r="D668" s="96">
        <v>11955.7102</v>
      </c>
      <c r="E668" s="96">
        <v>44.71</v>
      </c>
      <c r="F668" s="96">
        <v>11678</v>
      </c>
      <c r="G668" s="96">
        <v>1849</v>
      </c>
      <c r="H668" s="96">
        <v>14</v>
      </c>
      <c r="I668" s="96">
        <v>7.5716604478657254E-3</v>
      </c>
      <c r="J668" s="96">
        <v>1.2277103060682979</v>
      </c>
      <c r="K668" s="96">
        <v>3</v>
      </c>
      <c r="L668" s="96">
        <v>44.71</v>
      </c>
    </row>
    <row r="669" spans="1:12" x14ac:dyDescent="0.25">
      <c r="A669" s="2">
        <v>3046</v>
      </c>
      <c r="B669" t="s">
        <v>42</v>
      </c>
      <c r="C669">
        <v>2016</v>
      </c>
      <c r="D669" s="96">
        <v>11944.905870000001</v>
      </c>
      <c r="E669" s="96">
        <v>40.591999999999999</v>
      </c>
      <c r="F669" s="96">
        <v>11707</v>
      </c>
      <c r="G669" s="96">
        <v>1850</v>
      </c>
      <c r="H669" s="96">
        <v>14</v>
      </c>
      <c r="I669" s="96">
        <v>7.5675677508115768E-3</v>
      </c>
      <c r="J669" s="96">
        <v>1.2405563987579731</v>
      </c>
      <c r="K669" s="96">
        <v>3</v>
      </c>
      <c r="L669" s="96">
        <v>44.71</v>
      </c>
    </row>
    <row r="670" spans="1:12" x14ac:dyDescent="0.25">
      <c r="A670" s="2">
        <v>3046</v>
      </c>
      <c r="B670" t="s">
        <v>42</v>
      </c>
      <c r="C670">
        <v>2017</v>
      </c>
      <c r="D670" s="96">
        <v>12266.145140000001</v>
      </c>
      <c r="E670" s="96">
        <v>41.832000000000001</v>
      </c>
      <c r="F670" s="96">
        <v>11724</v>
      </c>
      <c r="G670" s="96">
        <v>1850</v>
      </c>
      <c r="H670" s="96">
        <v>14</v>
      </c>
      <c r="I670" s="96">
        <v>7.5675677508115768E-3</v>
      </c>
      <c r="J670" s="96">
        <v>1.2634585172770481</v>
      </c>
      <c r="K670" s="96">
        <v>3</v>
      </c>
      <c r="L670" s="96">
        <v>44.71</v>
      </c>
    </row>
    <row r="671" spans="1:12" x14ac:dyDescent="0.25">
      <c r="A671" s="2">
        <v>3046</v>
      </c>
      <c r="B671" t="s">
        <v>42</v>
      </c>
      <c r="C671">
        <v>2018</v>
      </c>
      <c r="D671" s="96">
        <v>12284.38219</v>
      </c>
      <c r="E671" s="96">
        <v>44.182000000000002</v>
      </c>
      <c r="F671" s="96">
        <v>11721</v>
      </c>
      <c r="G671" s="96">
        <v>1849</v>
      </c>
      <c r="H671" s="96">
        <v>14</v>
      </c>
      <c r="I671" s="96">
        <v>7.5716604478657254E-3</v>
      </c>
      <c r="J671" s="96">
        <v>1.296190246884573</v>
      </c>
      <c r="K671" s="96">
        <v>3</v>
      </c>
      <c r="L671" s="96">
        <v>44.71</v>
      </c>
    </row>
    <row r="672" spans="1:12" x14ac:dyDescent="0.25">
      <c r="A672" s="2">
        <v>3046</v>
      </c>
      <c r="B672" t="s">
        <v>42</v>
      </c>
      <c r="C672">
        <v>2019</v>
      </c>
      <c r="D672" s="96">
        <v>12286.179990000001</v>
      </c>
      <c r="E672" s="96">
        <v>48.304000000000002</v>
      </c>
      <c r="F672" s="96">
        <v>11732</v>
      </c>
      <c r="G672" s="96">
        <v>2166</v>
      </c>
      <c r="H672" s="96">
        <v>16</v>
      </c>
      <c r="I672" s="96">
        <v>7.3868883773684502E-3</v>
      </c>
      <c r="J672" s="96">
        <v>1.325735868420733</v>
      </c>
      <c r="K672" s="96">
        <v>3</v>
      </c>
      <c r="L672" s="96">
        <v>48.304000000000002</v>
      </c>
    </row>
    <row r="673" spans="1:12" x14ac:dyDescent="0.25">
      <c r="A673" s="2">
        <v>3046</v>
      </c>
      <c r="B673" t="s">
        <v>42</v>
      </c>
      <c r="C673">
        <v>2020</v>
      </c>
      <c r="D673" s="96">
        <v>13499.023289999999</v>
      </c>
      <c r="E673" s="96">
        <v>44.86</v>
      </c>
      <c r="F673" s="96">
        <v>12124</v>
      </c>
      <c r="G673" s="96">
        <v>2198</v>
      </c>
      <c r="H673" s="96">
        <v>19</v>
      </c>
      <c r="I673" s="96">
        <v>8.6442222818732262E-3</v>
      </c>
      <c r="J673" s="96">
        <v>1.4069338926020389</v>
      </c>
      <c r="K673" s="96">
        <v>3</v>
      </c>
      <c r="L673" s="96">
        <v>48.304000000000002</v>
      </c>
    </row>
    <row r="674" spans="1:12" x14ac:dyDescent="0.25">
      <c r="A674" s="2">
        <v>3046</v>
      </c>
      <c r="B674" t="s">
        <v>42</v>
      </c>
      <c r="C674">
        <v>2021</v>
      </c>
      <c r="D674" s="96">
        <v>13747.11328125</v>
      </c>
      <c r="E674" s="96">
        <v>36.402000000000001</v>
      </c>
      <c r="F674" s="96">
        <v>12227</v>
      </c>
      <c r="G674" s="96">
        <v>2195</v>
      </c>
      <c r="H674" s="96">
        <v>23</v>
      </c>
      <c r="I674" s="96">
        <v>1.0478359908883831E-2</v>
      </c>
      <c r="J674" s="96">
        <v>1.458402218</v>
      </c>
      <c r="K674" s="96">
        <v>3</v>
      </c>
      <c r="L674" s="96">
        <v>44.860000610351563</v>
      </c>
    </row>
    <row r="675" spans="1:12" x14ac:dyDescent="0.25">
      <c r="A675" s="2">
        <v>3047</v>
      </c>
      <c r="B675" t="s">
        <v>79</v>
      </c>
      <c r="C675">
        <v>2005</v>
      </c>
      <c r="D675" s="96">
        <v>1738.7449200000001</v>
      </c>
      <c r="E675" s="96">
        <v>46.107999999999997</v>
      </c>
      <c r="F675" s="96">
        <v>9927</v>
      </c>
      <c r="G675" s="96">
        <v>153</v>
      </c>
      <c r="H675" s="96">
        <v>64</v>
      </c>
      <c r="I675" s="96">
        <v>0.41830065846443182</v>
      </c>
      <c r="J675" s="96">
        <v>1</v>
      </c>
      <c r="K675" s="96">
        <v>3</v>
      </c>
      <c r="L675" s="96">
        <v>46.107999999999997</v>
      </c>
    </row>
    <row r="676" spans="1:12" x14ac:dyDescent="0.25">
      <c r="A676" s="2">
        <v>3047</v>
      </c>
      <c r="B676" t="s">
        <v>79</v>
      </c>
      <c r="C676">
        <v>2006</v>
      </c>
      <c r="D676" s="96">
        <v>1823.9606000000001</v>
      </c>
      <c r="E676" s="96">
        <v>48.878</v>
      </c>
      <c r="F676" s="96">
        <v>9997</v>
      </c>
      <c r="G676" s="96">
        <v>156</v>
      </c>
      <c r="H676" s="96">
        <v>65</v>
      </c>
      <c r="I676" s="96">
        <v>0.4166666567325592</v>
      </c>
      <c r="J676" s="96">
        <v>1.0202019225402501</v>
      </c>
      <c r="K676" s="96">
        <v>3</v>
      </c>
      <c r="L676" s="96">
        <v>48.878</v>
      </c>
    </row>
    <row r="677" spans="1:12" x14ac:dyDescent="0.25">
      <c r="A677" s="2">
        <v>3047</v>
      </c>
      <c r="B677" t="s">
        <v>79</v>
      </c>
      <c r="C677">
        <v>2007</v>
      </c>
      <c r="D677" s="96">
        <v>2072.9945200000002</v>
      </c>
      <c r="E677" s="96">
        <v>46.055999999999997</v>
      </c>
      <c r="F677" s="96">
        <v>10134</v>
      </c>
      <c r="G677" s="96">
        <v>159</v>
      </c>
      <c r="H677" s="96">
        <v>66</v>
      </c>
      <c r="I677" s="96">
        <v>0.41509434580802917</v>
      </c>
      <c r="J677" s="96">
        <v>1.05783897285015</v>
      </c>
      <c r="K677" s="96">
        <v>3</v>
      </c>
      <c r="L677" s="96">
        <v>48.878</v>
      </c>
    </row>
    <row r="678" spans="1:12" x14ac:dyDescent="0.25">
      <c r="A678" s="2">
        <v>3047</v>
      </c>
      <c r="B678" t="s">
        <v>79</v>
      </c>
      <c r="C678">
        <v>2008</v>
      </c>
      <c r="D678" s="96">
        <v>2195.29711</v>
      </c>
      <c r="E678" s="96">
        <v>42.789000000000001</v>
      </c>
      <c r="F678" s="96">
        <v>10200</v>
      </c>
      <c r="G678" s="96">
        <v>161</v>
      </c>
      <c r="H678" s="96">
        <v>66</v>
      </c>
      <c r="I678" s="96">
        <v>0.40993788838386541</v>
      </c>
      <c r="J678" s="96">
        <v>1.0801527868051599</v>
      </c>
      <c r="K678" s="96">
        <v>3</v>
      </c>
      <c r="L678" s="96">
        <v>48.878</v>
      </c>
    </row>
    <row r="679" spans="1:12" x14ac:dyDescent="0.25">
      <c r="A679" s="2">
        <v>3047</v>
      </c>
      <c r="B679" t="s">
        <v>79</v>
      </c>
      <c r="C679">
        <v>2009</v>
      </c>
      <c r="D679" s="96">
        <v>2381.93417</v>
      </c>
      <c r="E679" s="96">
        <v>45.326000000000001</v>
      </c>
      <c r="F679" s="96">
        <v>11126</v>
      </c>
      <c r="G679" s="96">
        <v>173</v>
      </c>
      <c r="H679" s="96">
        <v>71</v>
      </c>
      <c r="I679" s="96">
        <v>0.41040462255477911</v>
      </c>
      <c r="J679" s="96">
        <v>1.0943058118665809</v>
      </c>
      <c r="K679" s="96">
        <v>3</v>
      </c>
      <c r="L679" s="96">
        <v>48.878</v>
      </c>
    </row>
    <row r="680" spans="1:12" x14ac:dyDescent="0.25">
      <c r="A680" s="2">
        <v>3047</v>
      </c>
      <c r="B680" t="s">
        <v>79</v>
      </c>
      <c r="C680">
        <v>2010</v>
      </c>
      <c r="D680" s="96">
        <v>2646.00542</v>
      </c>
      <c r="E680" s="96">
        <v>47.841000000000001</v>
      </c>
      <c r="F680" s="96">
        <v>11256</v>
      </c>
      <c r="G680" s="96">
        <v>176</v>
      </c>
      <c r="H680" s="96">
        <v>73</v>
      </c>
      <c r="I680" s="96">
        <v>0.41477271914482122</v>
      </c>
      <c r="J680" s="96">
        <v>1.127717210088893</v>
      </c>
      <c r="K680" s="96">
        <v>3</v>
      </c>
      <c r="L680" s="96">
        <v>48.878</v>
      </c>
    </row>
    <row r="681" spans="1:12" x14ac:dyDescent="0.25">
      <c r="A681" s="2">
        <v>3047</v>
      </c>
      <c r="B681" t="s">
        <v>79</v>
      </c>
      <c r="C681">
        <v>2011</v>
      </c>
      <c r="D681" s="96">
        <v>2962.1994199999999</v>
      </c>
      <c r="E681" s="96">
        <v>47.996000000000002</v>
      </c>
      <c r="F681" s="96">
        <v>11248</v>
      </c>
      <c r="G681" s="96">
        <v>176</v>
      </c>
      <c r="H681" s="96">
        <v>73</v>
      </c>
      <c r="I681" s="96">
        <v>0.41477271914482122</v>
      </c>
      <c r="J681" s="96">
        <v>1.146665858992225</v>
      </c>
      <c r="K681" s="96">
        <v>3</v>
      </c>
      <c r="L681" s="96">
        <v>48.878</v>
      </c>
    </row>
    <row r="682" spans="1:12" x14ac:dyDescent="0.25">
      <c r="A682" s="2">
        <v>3047</v>
      </c>
      <c r="B682" t="s">
        <v>79</v>
      </c>
      <c r="C682">
        <v>2012</v>
      </c>
      <c r="D682" s="96">
        <v>3104.30656</v>
      </c>
      <c r="E682" s="96">
        <v>47.32</v>
      </c>
      <c r="F682" s="96">
        <v>11392</v>
      </c>
      <c r="G682" s="96">
        <v>187</v>
      </c>
      <c r="H682" s="96">
        <v>92</v>
      </c>
      <c r="I682" s="96">
        <v>0.49197861552238459</v>
      </c>
      <c r="J682" s="96">
        <v>1.1651097143670821</v>
      </c>
      <c r="K682" s="96">
        <v>3</v>
      </c>
      <c r="L682" s="96">
        <v>48.878</v>
      </c>
    </row>
    <row r="683" spans="1:12" x14ac:dyDescent="0.25">
      <c r="A683" s="2">
        <v>3047</v>
      </c>
      <c r="B683" t="s">
        <v>79</v>
      </c>
      <c r="C683">
        <v>2013</v>
      </c>
      <c r="D683" s="96">
        <v>3302.45903</v>
      </c>
      <c r="E683" s="96">
        <v>47.081000000000003</v>
      </c>
      <c r="F683" s="96">
        <v>11508</v>
      </c>
      <c r="G683" s="96">
        <v>204</v>
      </c>
      <c r="H683" s="96">
        <v>124</v>
      </c>
      <c r="I683" s="96">
        <v>0.60784316062927246</v>
      </c>
      <c r="J683" s="96">
        <v>1.183430563619132</v>
      </c>
      <c r="K683" s="96">
        <v>3</v>
      </c>
      <c r="L683" s="96">
        <v>48.878</v>
      </c>
    </row>
    <row r="684" spans="1:12" x14ac:dyDescent="0.25">
      <c r="A684" s="2">
        <v>3047</v>
      </c>
      <c r="B684" t="s">
        <v>79</v>
      </c>
      <c r="C684">
        <v>2014</v>
      </c>
      <c r="D684" s="96">
        <v>3223.6940100000002</v>
      </c>
      <c r="E684" s="96">
        <v>44.582999999999998</v>
      </c>
      <c r="F684" s="96">
        <v>11685</v>
      </c>
      <c r="G684" s="96">
        <v>208</v>
      </c>
      <c r="H684" s="96">
        <v>129</v>
      </c>
      <c r="I684" s="96">
        <v>0.62019228935241699</v>
      </c>
      <c r="J684" s="96">
        <v>1.2032755955469121</v>
      </c>
      <c r="K684" s="96">
        <v>3</v>
      </c>
      <c r="L684" s="96">
        <v>48.878</v>
      </c>
    </row>
    <row r="685" spans="1:12" x14ac:dyDescent="0.25">
      <c r="A685" s="2">
        <v>3047</v>
      </c>
      <c r="B685" t="s">
        <v>79</v>
      </c>
      <c r="C685">
        <v>2015</v>
      </c>
      <c r="D685" s="96">
        <v>3292.5721400000002</v>
      </c>
      <c r="E685" s="96">
        <v>45.023000000000003</v>
      </c>
      <c r="F685" s="96">
        <v>11840</v>
      </c>
      <c r="G685" s="96">
        <v>209</v>
      </c>
      <c r="H685" s="96">
        <v>131</v>
      </c>
      <c r="I685" s="96">
        <v>0.62679427862167358</v>
      </c>
      <c r="J685" s="96">
        <v>1.2277103060682979</v>
      </c>
      <c r="K685" s="96">
        <v>3</v>
      </c>
      <c r="L685" s="96">
        <v>48.878</v>
      </c>
    </row>
    <row r="686" spans="1:12" x14ac:dyDescent="0.25">
      <c r="A686" s="2">
        <v>3047</v>
      </c>
      <c r="B686" t="s">
        <v>79</v>
      </c>
      <c r="C686">
        <v>2016</v>
      </c>
      <c r="D686" s="96">
        <v>3322.2069200000001</v>
      </c>
      <c r="E686" s="96">
        <v>47.804000000000002</v>
      </c>
      <c r="F686" s="96">
        <v>12000</v>
      </c>
      <c r="G686" s="96">
        <v>216</v>
      </c>
      <c r="H686" s="96">
        <v>138</v>
      </c>
      <c r="I686" s="96">
        <v>0.6388888955116272</v>
      </c>
      <c r="J686" s="96">
        <v>1.2405563987579731</v>
      </c>
      <c r="K686" s="96">
        <v>3</v>
      </c>
      <c r="L686" s="96">
        <v>48.878</v>
      </c>
    </row>
    <row r="687" spans="1:12" x14ac:dyDescent="0.25">
      <c r="A687" s="2">
        <v>3047</v>
      </c>
      <c r="B687" t="s">
        <v>79</v>
      </c>
      <c r="C687">
        <v>2017</v>
      </c>
      <c r="D687" s="96">
        <v>3328.8997100000001</v>
      </c>
      <c r="E687" s="96">
        <v>46.146999999999998</v>
      </c>
      <c r="F687" s="96">
        <v>12365</v>
      </c>
      <c r="G687" s="96">
        <v>221</v>
      </c>
      <c r="H687" s="96">
        <v>144</v>
      </c>
      <c r="I687" s="96">
        <v>0.65158373117446899</v>
      </c>
      <c r="J687" s="96">
        <v>1.2634585172770481</v>
      </c>
      <c r="K687" s="96">
        <v>3</v>
      </c>
      <c r="L687" s="96">
        <v>48.878</v>
      </c>
    </row>
    <row r="688" spans="1:12" x14ac:dyDescent="0.25">
      <c r="A688" s="2">
        <v>3047</v>
      </c>
      <c r="B688" t="s">
        <v>79</v>
      </c>
      <c r="C688">
        <v>2018</v>
      </c>
      <c r="D688" s="96">
        <v>3219.6693399999999</v>
      </c>
      <c r="E688" s="96">
        <v>48.441000000000003</v>
      </c>
      <c r="F688" s="96">
        <v>12583</v>
      </c>
      <c r="G688" s="96">
        <v>222</v>
      </c>
      <c r="H688" s="96">
        <v>145</v>
      </c>
      <c r="I688" s="96">
        <v>0.6531531810760498</v>
      </c>
      <c r="J688" s="96">
        <v>1.296190246884573</v>
      </c>
      <c r="K688" s="96">
        <v>3</v>
      </c>
      <c r="L688" s="96">
        <v>48.878</v>
      </c>
    </row>
    <row r="689" spans="1:12" x14ac:dyDescent="0.25">
      <c r="A689" s="2">
        <v>3047</v>
      </c>
      <c r="B689" t="s">
        <v>79</v>
      </c>
      <c r="C689">
        <v>2019</v>
      </c>
      <c r="D689" s="96">
        <v>3483.8364099999999</v>
      </c>
      <c r="E689" s="96">
        <v>45.152999999999999</v>
      </c>
      <c r="F689" s="96">
        <v>12652</v>
      </c>
      <c r="G689" s="96">
        <v>221</v>
      </c>
      <c r="H689" s="96">
        <v>146</v>
      </c>
      <c r="I689" s="96">
        <v>0.66063350439071655</v>
      </c>
      <c r="J689" s="96">
        <v>1.325735868420733</v>
      </c>
      <c r="K689" s="96">
        <v>3</v>
      </c>
      <c r="L689" s="96">
        <v>48.878</v>
      </c>
    </row>
    <row r="690" spans="1:12" x14ac:dyDescent="0.25">
      <c r="A690" s="2">
        <v>3047</v>
      </c>
      <c r="B690" t="s">
        <v>79</v>
      </c>
      <c r="C690">
        <v>2020</v>
      </c>
      <c r="D690" s="96">
        <v>3244.01782</v>
      </c>
      <c r="E690" s="96">
        <v>51.286999999999999</v>
      </c>
      <c r="F690" s="96">
        <v>12697</v>
      </c>
      <c r="G690" s="96">
        <v>222</v>
      </c>
      <c r="H690" s="96">
        <v>148</v>
      </c>
      <c r="I690" s="96">
        <v>0.66666668653488159</v>
      </c>
      <c r="J690" s="96">
        <v>1.4069338926020389</v>
      </c>
      <c r="K690" s="96">
        <v>3</v>
      </c>
      <c r="L690" s="96">
        <v>51.286999999999999</v>
      </c>
    </row>
    <row r="691" spans="1:12" x14ac:dyDescent="0.25">
      <c r="A691" s="2">
        <v>3047</v>
      </c>
      <c r="B691" t="s">
        <v>79</v>
      </c>
      <c r="C691">
        <v>2021</v>
      </c>
      <c r="D691" s="96">
        <v>3426.888916015625</v>
      </c>
      <c r="E691" s="96">
        <v>49.837000000000003</v>
      </c>
      <c r="F691" s="96">
        <v>12775</v>
      </c>
      <c r="G691" s="96">
        <v>220</v>
      </c>
      <c r="H691" s="96">
        <v>149</v>
      </c>
      <c r="I691" s="96">
        <v>0.67727272727272725</v>
      </c>
      <c r="J691" s="96">
        <v>1.458402218</v>
      </c>
      <c r="K691" s="96">
        <v>3</v>
      </c>
      <c r="L691" s="96">
        <v>51.286998748779297</v>
      </c>
    </row>
    <row r="692" spans="1:12" x14ac:dyDescent="0.25">
      <c r="A692" s="2">
        <v>3048</v>
      </c>
      <c r="B692" t="s">
        <v>51</v>
      </c>
      <c r="C692">
        <v>2005</v>
      </c>
      <c r="D692" s="96">
        <v>1133.3878999999999</v>
      </c>
      <c r="E692" s="96">
        <v>47.353999999999999</v>
      </c>
      <c r="F692" s="96">
        <v>10493</v>
      </c>
      <c r="G692" s="96">
        <v>141</v>
      </c>
      <c r="H692" s="96">
        <v>52</v>
      </c>
      <c r="I692" s="96">
        <v>0.36879432201385498</v>
      </c>
      <c r="J692" s="96">
        <v>1</v>
      </c>
      <c r="K692" s="96">
        <v>3</v>
      </c>
      <c r="L692" s="96">
        <v>47.353999999999999</v>
      </c>
    </row>
    <row r="693" spans="1:12" x14ac:dyDescent="0.25">
      <c r="A693" s="2">
        <v>3048</v>
      </c>
      <c r="B693" t="s">
        <v>51</v>
      </c>
      <c r="C693">
        <v>2006</v>
      </c>
      <c r="D693" s="96">
        <v>1798.3939800000001</v>
      </c>
      <c r="E693" s="96">
        <v>53.17</v>
      </c>
      <c r="F693" s="96">
        <v>10626</v>
      </c>
      <c r="G693" s="96">
        <v>144</v>
      </c>
      <c r="H693" s="96">
        <v>55</v>
      </c>
      <c r="I693" s="96">
        <v>0.3819444477558136</v>
      </c>
      <c r="J693" s="96">
        <v>1.0202019225402501</v>
      </c>
      <c r="K693" s="96">
        <v>3</v>
      </c>
      <c r="L693" s="96">
        <v>53.17</v>
      </c>
    </row>
    <row r="694" spans="1:12" x14ac:dyDescent="0.25">
      <c r="A694" s="2">
        <v>3048</v>
      </c>
      <c r="B694" t="s">
        <v>51</v>
      </c>
      <c r="C694">
        <v>2007</v>
      </c>
      <c r="D694" s="96">
        <v>1928.0202099999999</v>
      </c>
      <c r="E694" s="96">
        <v>61.744999999999997</v>
      </c>
      <c r="F694" s="96">
        <v>10719</v>
      </c>
      <c r="G694" s="96">
        <v>146</v>
      </c>
      <c r="H694" s="96">
        <v>56</v>
      </c>
      <c r="I694" s="96">
        <v>0.3835616409778595</v>
      </c>
      <c r="J694" s="96">
        <v>1.05783897285015</v>
      </c>
      <c r="K694" s="96">
        <v>3</v>
      </c>
      <c r="L694" s="96">
        <v>61.744999999999997</v>
      </c>
    </row>
    <row r="695" spans="1:12" x14ac:dyDescent="0.25">
      <c r="A695" s="2">
        <v>3048</v>
      </c>
      <c r="B695" t="s">
        <v>51</v>
      </c>
      <c r="C695">
        <v>2008</v>
      </c>
      <c r="D695" s="96">
        <v>2172.5412500000002</v>
      </c>
      <c r="E695" s="96">
        <v>58.453000000000003</v>
      </c>
      <c r="F695" s="96">
        <v>10853</v>
      </c>
      <c r="G695" s="96">
        <v>147</v>
      </c>
      <c r="H695" s="96">
        <v>58</v>
      </c>
      <c r="I695" s="96">
        <v>0.39455783367156982</v>
      </c>
      <c r="J695" s="96">
        <v>1.0801527868051599</v>
      </c>
      <c r="K695" s="96">
        <v>3</v>
      </c>
      <c r="L695" s="96">
        <v>61.744999999999997</v>
      </c>
    </row>
    <row r="696" spans="1:12" x14ac:dyDescent="0.25">
      <c r="A696" s="2">
        <v>3048</v>
      </c>
      <c r="B696" t="s">
        <v>51</v>
      </c>
      <c r="C696">
        <v>2009</v>
      </c>
      <c r="D696" s="96">
        <v>2517.1759699999998</v>
      </c>
      <c r="E696" s="96">
        <v>56.218000000000004</v>
      </c>
      <c r="F696" s="96">
        <v>11112</v>
      </c>
      <c r="G696" s="96">
        <v>147</v>
      </c>
      <c r="H696" s="96">
        <v>58</v>
      </c>
      <c r="I696" s="96">
        <v>0.39455783367156982</v>
      </c>
      <c r="J696" s="96">
        <v>1.0943058118665809</v>
      </c>
      <c r="K696" s="96">
        <v>3</v>
      </c>
      <c r="L696" s="96">
        <v>61.744999999999997</v>
      </c>
    </row>
    <row r="697" spans="1:12" x14ac:dyDescent="0.25">
      <c r="A697" s="2">
        <v>3048</v>
      </c>
      <c r="B697" t="s">
        <v>51</v>
      </c>
      <c r="C697">
        <v>2010</v>
      </c>
      <c r="D697" s="96">
        <v>2115.0561199999988</v>
      </c>
      <c r="E697" s="96">
        <v>62.277000000000001</v>
      </c>
      <c r="F697" s="96">
        <v>11205</v>
      </c>
      <c r="G697" s="96">
        <v>149</v>
      </c>
      <c r="H697" s="96">
        <v>60</v>
      </c>
      <c r="I697" s="96">
        <v>0.40268456935882568</v>
      </c>
      <c r="J697" s="96">
        <v>1.127717210088893</v>
      </c>
      <c r="K697" s="96">
        <v>3</v>
      </c>
      <c r="L697" s="96">
        <v>62.277000000000001</v>
      </c>
    </row>
    <row r="698" spans="1:12" x14ac:dyDescent="0.25">
      <c r="A698" s="2">
        <v>3048</v>
      </c>
      <c r="B698" t="s">
        <v>51</v>
      </c>
      <c r="C698">
        <v>2011</v>
      </c>
      <c r="D698" s="96">
        <v>2452.2552599999999</v>
      </c>
      <c r="E698" s="96">
        <v>64.272000000000006</v>
      </c>
      <c r="F698" s="96">
        <v>11276</v>
      </c>
      <c r="G698" s="96">
        <v>150</v>
      </c>
      <c r="H698" s="96">
        <v>61</v>
      </c>
      <c r="I698" s="96">
        <v>0.40666666626930242</v>
      </c>
      <c r="J698" s="96">
        <v>1.146665858992225</v>
      </c>
      <c r="K698" s="96">
        <v>3</v>
      </c>
      <c r="L698" s="96">
        <v>64.272000000000006</v>
      </c>
    </row>
    <row r="699" spans="1:12" x14ac:dyDescent="0.25">
      <c r="A699" s="2">
        <v>3048</v>
      </c>
      <c r="B699" t="s">
        <v>51</v>
      </c>
      <c r="C699">
        <v>2012</v>
      </c>
      <c r="D699" s="96">
        <v>2353.1389899999999</v>
      </c>
      <c r="E699" s="96">
        <v>63.216999999999999</v>
      </c>
      <c r="F699" s="96">
        <v>11371</v>
      </c>
      <c r="G699" s="96">
        <v>152</v>
      </c>
      <c r="H699" s="96">
        <v>63</v>
      </c>
      <c r="I699" s="96">
        <v>0.41447368264198298</v>
      </c>
      <c r="J699" s="96">
        <v>1.1651097143670821</v>
      </c>
      <c r="K699" s="96">
        <v>3</v>
      </c>
      <c r="L699" s="96">
        <v>64.272000000000006</v>
      </c>
    </row>
    <row r="700" spans="1:12" x14ac:dyDescent="0.25">
      <c r="A700" s="2">
        <v>3048</v>
      </c>
      <c r="B700" t="s">
        <v>51</v>
      </c>
      <c r="C700">
        <v>2013</v>
      </c>
      <c r="D700" s="96">
        <v>2154.8705199999999</v>
      </c>
      <c r="E700" s="96">
        <v>57.591999999999999</v>
      </c>
      <c r="F700" s="96">
        <v>11483</v>
      </c>
      <c r="G700" s="96">
        <v>155</v>
      </c>
      <c r="H700" s="96">
        <v>66</v>
      </c>
      <c r="I700" s="96">
        <v>0.42580646276473999</v>
      </c>
      <c r="J700" s="96">
        <v>1.183430563619132</v>
      </c>
      <c r="K700" s="96">
        <v>3</v>
      </c>
      <c r="L700" s="96">
        <v>64.272000000000006</v>
      </c>
    </row>
    <row r="701" spans="1:12" x14ac:dyDescent="0.25">
      <c r="A701" s="2">
        <v>3048</v>
      </c>
      <c r="B701" t="s">
        <v>51</v>
      </c>
      <c r="C701">
        <v>2014</v>
      </c>
      <c r="D701" s="96">
        <v>2265.3090999999999</v>
      </c>
      <c r="E701" s="96">
        <v>54.881999999999998</v>
      </c>
      <c r="F701" s="96">
        <v>12398</v>
      </c>
      <c r="G701" s="96">
        <v>157</v>
      </c>
      <c r="H701" s="96">
        <v>68</v>
      </c>
      <c r="I701" s="96">
        <v>0.43312102556228638</v>
      </c>
      <c r="J701" s="96">
        <v>1.2032755955469121</v>
      </c>
      <c r="K701" s="96">
        <v>3</v>
      </c>
      <c r="L701" s="96">
        <v>64.272000000000006</v>
      </c>
    </row>
    <row r="702" spans="1:12" x14ac:dyDescent="0.25">
      <c r="A702" s="2">
        <v>3048</v>
      </c>
      <c r="B702" t="s">
        <v>51</v>
      </c>
      <c r="C702">
        <v>2015</v>
      </c>
      <c r="D702" s="96">
        <v>2614.4889899999998</v>
      </c>
      <c r="E702" s="96">
        <v>59.146000000000001</v>
      </c>
      <c r="F702" s="96">
        <v>11704</v>
      </c>
      <c r="G702" s="96">
        <v>157</v>
      </c>
      <c r="H702" s="96">
        <v>68</v>
      </c>
      <c r="I702" s="96">
        <v>0.43312102556228638</v>
      </c>
      <c r="J702" s="96">
        <v>1.2277103060682979</v>
      </c>
      <c r="K702" s="96">
        <v>3</v>
      </c>
      <c r="L702" s="96">
        <v>64.272000000000006</v>
      </c>
    </row>
    <row r="703" spans="1:12" x14ac:dyDescent="0.25">
      <c r="A703" s="2">
        <v>3048</v>
      </c>
      <c r="B703" t="s">
        <v>51</v>
      </c>
      <c r="C703">
        <v>2016</v>
      </c>
      <c r="D703" s="96">
        <v>2556.5621900000001</v>
      </c>
      <c r="E703" s="96">
        <v>60.936</v>
      </c>
      <c r="F703" s="96">
        <v>11794</v>
      </c>
      <c r="G703" s="96">
        <v>157</v>
      </c>
      <c r="H703" s="96">
        <v>68</v>
      </c>
      <c r="I703" s="96">
        <v>0.43312102556228638</v>
      </c>
      <c r="J703" s="96">
        <v>1.2405563987579731</v>
      </c>
      <c r="K703" s="96">
        <v>3</v>
      </c>
      <c r="L703" s="96">
        <v>64.272000000000006</v>
      </c>
    </row>
    <row r="704" spans="1:12" x14ac:dyDescent="0.25">
      <c r="A704" s="2">
        <v>3048</v>
      </c>
      <c r="B704" t="s">
        <v>51</v>
      </c>
      <c r="C704">
        <v>2017</v>
      </c>
      <c r="D704" s="96">
        <v>2665.4377500000001</v>
      </c>
      <c r="E704" s="96">
        <v>57.220999999999997</v>
      </c>
      <c r="F704" s="96">
        <v>12344</v>
      </c>
      <c r="G704" s="96">
        <v>157</v>
      </c>
      <c r="H704" s="96">
        <v>68</v>
      </c>
      <c r="I704" s="96">
        <v>0.43312102556228638</v>
      </c>
      <c r="J704" s="96">
        <v>1.2634585172770481</v>
      </c>
      <c r="K704" s="96">
        <v>3</v>
      </c>
      <c r="L704" s="96">
        <v>64.272000000000006</v>
      </c>
    </row>
    <row r="705" spans="1:12" x14ac:dyDescent="0.25">
      <c r="A705" s="2">
        <v>3048</v>
      </c>
      <c r="B705" t="s">
        <v>51</v>
      </c>
      <c r="C705">
        <v>2018</v>
      </c>
      <c r="D705" s="96">
        <v>2670.41995</v>
      </c>
      <c r="E705" s="96">
        <v>65.611999999999995</v>
      </c>
      <c r="F705" s="96">
        <v>12411</v>
      </c>
      <c r="G705" s="96">
        <v>162</v>
      </c>
      <c r="H705" s="96">
        <v>73</v>
      </c>
      <c r="I705" s="96">
        <v>0.45061728358268738</v>
      </c>
      <c r="J705" s="96">
        <v>1.296190246884573</v>
      </c>
      <c r="K705" s="96">
        <v>3</v>
      </c>
      <c r="L705" s="96">
        <v>65.611999999999995</v>
      </c>
    </row>
    <row r="706" spans="1:12" x14ac:dyDescent="0.25">
      <c r="A706" s="2">
        <v>3048</v>
      </c>
      <c r="B706" t="s">
        <v>51</v>
      </c>
      <c r="C706">
        <v>2019</v>
      </c>
      <c r="D706" s="96">
        <v>2890.6789199999998</v>
      </c>
      <c r="E706" s="96">
        <v>62.826999999999998</v>
      </c>
      <c r="F706" s="96">
        <v>12478</v>
      </c>
      <c r="G706" s="96">
        <v>165</v>
      </c>
      <c r="H706" s="96">
        <v>76</v>
      </c>
      <c r="I706" s="96">
        <v>0.46060606837272638</v>
      </c>
      <c r="J706" s="96">
        <v>1.325735868420733</v>
      </c>
      <c r="K706" s="96">
        <v>3</v>
      </c>
      <c r="L706" s="96">
        <v>65.611999999999995</v>
      </c>
    </row>
    <row r="707" spans="1:12" x14ac:dyDescent="0.25">
      <c r="A707" s="2">
        <v>3048</v>
      </c>
      <c r="B707" t="s">
        <v>51</v>
      </c>
      <c r="C707">
        <v>2020</v>
      </c>
      <c r="D707" s="96">
        <v>2467.0170899999998</v>
      </c>
      <c r="E707" s="96">
        <v>64.724000000000004</v>
      </c>
      <c r="F707" s="96">
        <v>12611</v>
      </c>
      <c r="G707" s="96">
        <v>168</v>
      </c>
      <c r="H707" s="96">
        <v>79</v>
      </c>
      <c r="I707" s="96">
        <v>0.4702380895614624</v>
      </c>
      <c r="J707" s="96">
        <v>1.4069338926020389</v>
      </c>
      <c r="K707" s="96">
        <v>3</v>
      </c>
      <c r="L707" s="96">
        <v>65.611999999999995</v>
      </c>
    </row>
    <row r="708" spans="1:12" x14ac:dyDescent="0.25">
      <c r="A708" s="2">
        <v>3048</v>
      </c>
      <c r="B708" t="s">
        <v>51</v>
      </c>
      <c r="C708">
        <v>2021</v>
      </c>
      <c r="D708" s="96">
        <v>3042.233154296875</v>
      </c>
      <c r="E708" s="96">
        <v>72.968999999999994</v>
      </c>
      <c r="F708" s="96">
        <v>12224</v>
      </c>
      <c r="G708" s="96">
        <v>168</v>
      </c>
      <c r="H708" s="96">
        <v>79</v>
      </c>
      <c r="I708" s="96">
        <v>0.47023809523809518</v>
      </c>
      <c r="J708" s="96">
        <v>1.458402218</v>
      </c>
      <c r="K708" s="96">
        <v>3</v>
      </c>
      <c r="L708" s="96">
        <v>72.969001770019531</v>
      </c>
    </row>
    <row r="709" spans="1:12" x14ac:dyDescent="0.25">
      <c r="A709" s="2">
        <v>3049</v>
      </c>
      <c r="B709" t="s">
        <v>82</v>
      </c>
      <c r="C709">
        <v>2005</v>
      </c>
      <c r="D709" s="96">
        <v>1902.4222400000001</v>
      </c>
      <c r="E709" s="96">
        <v>41.386000000000003</v>
      </c>
      <c r="F709" s="96">
        <v>10190</v>
      </c>
      <c r="G709" s="96">
        <v>146</v>
      </c>
      <c r="H709" s="96">
        <v>19</v>
      </c>
      <c r="I709" s="96">
        <v>0.13013698160648349</v>
      </c>
      <c r="J709" s="96">
        <v>1</v>
      </c>
      <c r="K709" s="96">
        <v>3</v>
      </c>
      <c r="L709" s="96">
        <v>41.386000000000003</v>
      </c>
    </row>
    <row r="710" spans="1:12" x14ac:dyDescent="0.25">
      <c r="A710" s="2">
        <v>3049</v>
      </c>
      <c r="B710" t="s">
        <v>82</v>
      </c>
      <c r="C710">
        <v>2006</v>
      </c>
      <c r="D710" s="96">
        <v>2036.6194700000001</v>
      </c>
      <c r="E710" s="96">
        <v>37.265999999999998</v>
      </c>
      <c r="F710" s="96">
        <v>10230</v>
      </c>
      <c r="G710" s="96">
        <v>146</v>
      </c>
      <c r="H710" s="96">
        <v>19</v>
      </c>
      <c r="I710" s="96">
        <v>0.13013698160648349</v>
      </c>
      <c r="J710" s="96">
        <v>1.0202019225402501</v>
      </c>
      <c r="K710" s="96">
        <v>3</v>
      </c>
      <c r="L710" s="96">
        <v>41.386000000000003</v>
      </c>
    </row>
    <row r="711" spans="1:12" x14ac:dyDescent="0.25">
      <c r="A711" s="2">
        <v>3049</v>
      </c>
      <c r="B711" t="s">
        <v>82</v>
      </c>
      <c r="C711">
        <v>2007</v>
      </c>
      <c r="D711" s="96">
        <v>2314.2496099999998</v>
      </c>
      <c r="E711" s="96">
        <v>38.695</v>
      </c>
      <c r="F711" s="96">
        <v>10230</v>
      </c>
      <c r="G711" s="96">
        <v>146</v>
      </c>
      <c r="H711" s="96">
        <v>19</v>
      </c>
      <c r="I711" s="96">
        <v>0.13013698160648349</v>
      </c>
      <c r="J711" s="96">
        <v>1.05783897285015</v>
      </c>
      <c r="K711" s="96">
        <v>3</v>
      </c>
      <c r="L711" s="96">
        <v>41.386000000000003</v>
      </c>
    </row>
    <row r="712" spans="1:12" x14ac:dyDescent="0.25">
      <c r="A712" s="2">
        <v>3049</v>
      </c>
      <c r="B712" t="s">
        <v>82</v>
      </c>
      <c r="C712">
        <v>2008</v>
      </c>
      <c r="D712" s="96">
        <v>2375.63193</v>
      </c>
      <c r="E712" s="96">
        <v>37.481999999999999</v>
      </c>
      <c r="F712" s="96">
        <v>10381</v>
      </c>
      <c r="G712" s="96">
        <v>146</v>
      </c>
      <c r="H712" s="96">
        <v>19</v>
      </c>
      <c r="I712" s="96">
        <v>0.13013698160648349</v>
      </c>
      <c r="J712" s="96">
        <v>1.0801527868051599</v>
      </c>
      <c r="K712" s="96">
        <v>3</v>
      </c>
      <c r="L712" s="96">
        <v>41.386000000000003</v>
      </c>
    </row>
    <row r="713" spans="1:12" x14ac:dyDescent="0.25">
      <c r="A713" s="2">
        <v>3049</v>
      </c>
      <c r="B713" t="s">
        <v>82</v>
      </c>
      <c r="C713">
        <v>2009</v>
      </c>
      <c r="D713" s="96">
        <v>2419.3822799999998</v>
      </c>
      <c r="E713" s="96">
        <v>36.924999999999997</v>
      </c>
      <c r="F713" s="96">
        <v>10462</v>
      </c>
      <c r="G713" s="96">
        <v>146</v>
      </c>
      <c r="H713" s="96">
        <v>19</v>
      </c>
      <c r="I713" s="96">
        <v>0.13013698160648349</v>
      </c>
      <c r="J713" s="96">
        <v>1.0943058118665809</v>
      </c>
      <c r="K713" s="96">
        <v>3</v>
      </c>
      <c r="L713" s="96">
        <v>41.386000000000003</v>
      </c>
    </row>
    <row r="714" spans="1:12" x14ac:dyDescent="0.25">
      <c r="A714" s="2">
        <v>3049</v>
      </c>
      <c r="B714" t="s">
        <v>82</v>
      </c>
      <c r="C714">
        <v>2010</v>
      </c>
      <c r="D714" s="96">
        <v>2325.3147200000012</v>
      </c>
      <c r="E714" s="96">
        <v>33.526000000000003</v>
      </c>
      <c r="F714" s="96">
        <v>10475</v>
      </c>
      <c r="G714" s="96">
        <v>148</v>
      </c>
      <c r="H714" s="96">
        <v>19</v>
      </c>
      <c r="I714" s="96">
        <v>0.12837837636470789</v>
      </c>
      <c r="J714" s="96">
        <v>1.127717210088893</v>
      </c>
      <c r="K714" s="96">
        <v>3</v>
      </c>
      <c r="L714" s="96">
        <v>41.386000000000003</v>
      </c>
    </row>
    <row r="715" spans="1:12" x14ac:dyDescent="0.25">
      <c r="A715" s="2">
        <v>3049</v>
      </c>
      <c r="B715" t="s">
        <v>82</v>
      </c>
      <c r="C715">
        <v>2011</v>
      </c>
      <c r="D715" s="96">
        <v>2668.6187300000011</v>
      </c>
      <c r="E715" s="96">
        <v>37.173000000000002</v>
      </c>
      <c r="F715" s="96">
        <v>10555</v>
      </c>
      <c r="G715" s="96">
        <v>148</v>
      </c>
      <c r="H715" s="96">
        <v>19</v>
      </c>
      <c r="I715" s="96">
        <v>0.12837837636470789</v>
      </c>
      <c r="J715" s="96">
        <v>1.146665858992225</v>
      </c>
      <c r="K715" s="96">
        <v>3</v>
      </c>
      <c r="L715" s="96">
        <v>41.386000000000003</v>
      </c>
    </row>
    <row r="716" spans="1:12" x14ac:dyDescent="0.25">
      <c r="A716" s="2">
        <v>3049</v>
      </c>
      <c r="B716" t="s">
        <v>82</v>
      </c>
      <c r="C716">
        <v>2012</v>
      </c>
      <c r="D716" s="96">
        <v>2673.3895699999998</v>
      </c>
      <c r="E716" s="96">
        <v>35.963000000000001</v>
      </c>
      <c r="F716" s="96">
        <v>10633</v>
      </c>
      <c r="G716" s="96">
        <v>148</v>
      </c>
      <c r="H716" s="96">
        <v>19</v>
      </c>
      <c r="I716" s="96">
        <v>0.12837837636470789</v>
      </c>
      <c r="J716" s="96">
        <v>1.1651097143670821</v>
      </c>
      <c r="K716" s="96">
        <v>3</v>
      </c>
      <c r="L716" s="96">
        <v>41.386000000000003</v>
      </c>
    </row>
    <row r="717" spans="1:12" x14ac:dyDescent="0.25">
      <c r="A717" s="2">
        <v>3049</v>
      </c>
      <c r="B717" t="s">
        <v>82</v>
      </c>
      <c r="C717">
        <v>2013</v>
      </c>
      <c r="D717" s="96">
        <v>3097.297849999999</v>
      </c>
      <c r="E717" s="96">
        <v>47.94</v>
      </c>
      <c r="F717" s="96">
        <v>10724</v>
      </c>
      <c r="G717" s="96">
        <v>167</v>
      </c>
      <c r="H717" s="96">
        <v>24</v>
      </c>
      <c r="I717" s="96">
        <v>0.14371258020401001</v>
      </c>
      <c r="J717" s="96">
        <v>1.183430563619132</v>
      </c>
      <c r="K717" s="96">
        <v>3</v>
      </c>
      <c r="L717" s="96">
        <v>47.94</v>
      </c>
    </row>
    <row r="718" spans="1:12" x14ac:dyDescent="0.25">
      <c r="A718" s="2">
        <v>3049</v>
      </c>
      <c r="B718" t="s">
        <v>82</v>
      </c>
      <c r="C718">
        <v>2014</v>
      </c>
      <c r="D718" s="96">
        <v>2888.22246</v>
      </c>
      <c r="E718" s="96">
        <v>43.158000000000001</v>
      </c>
      <c r="F718" s="96">
        <v>10820</v>
      </c>
      <c r="G718" s="96">
        <v>167</v>
      </c>
      <c r="H718" s="96">
        <v>24</v>
      </c>
      <c r="I718" s="96">
        <v>0.14371258020401001</v>
      </c>
      <c r="J718" s="96">
        <v>1.2032755955469121</v>
      </c>
      <c r="K718" s="96">
        <v>3</v>
      </c>
      <c r="L718" s="96">
        <v>47.94</v>
      </c>
    </row>
    <row r="719" spans="1:12" x14ac:dyDescent="0.25">
      <c r="A719" s="2">
        <v>3049</v>
      </c>
      <c r="B719" t="s">
        <v>82</v>
      </c>
      <c r="C719">
        <v>2015</v>
      </c>
      <c r="D719" s="96">
        <v>2781.0842600000001</v>
      </c>
      <c r="E719" s="96">
        <v>34.706000000000003</v>
      </c>
      <c r="F719" s="96">
        <v>10892</v>
      </c>
      <c r="G719" s="96">
        <v>178</v>
      </c>
      <c r="H719" s="96">
        <v>26</v>
      </c>
      <c r="I719" s="96">
        <v>0.14606741070747381</v>
      </c>
      <c r="J719" s="96">
        <v>1.2277103060682979</v>
      </c>
      <c r="K719" s="96">
        <v>3</v>
      </c>
      <c r="L719" s="96">
        <v>47.94</v>
      </c>
    </row>
    <row r="720" spans="1:12" x14ac:dyDescent="0.25">
      <c r="A720" s="2">
        <v>3049</v>
      </c>
      <c r="B720" t="s">
        <v>82</v>
      </c>
      <c r="C720">
        <v>2016</v>
      </c>
      <c r="D720" s="96">
        <v>2933.858029999999</v>
      </c>
      <c r="E720" s="96">
        <v>37.046999999999997</v>
      </c>
      <c r="F720" s="96">
        <v>10994</v>
      </c>
      <c r="G720" s="96">
        <v>178</v>
      </c>
      <c r="H720" s="96">
        <v>26</v>
      </c>
      <c r="I720" s="96">
        <v>0.14606741070747381</v>
      </c>
      <c r="J720" s="96">
        <v>1.2405563987579731</v>
      </c>
      <c r="K720" s="96">
        <v>3</v>
      </c>
      <c r="L720" s="96">
        <v>47.94</v>
      </c>
    </row>
    <row r="721" spans="1:12" x14ac:dyDescent="0.25">
      <c r="A721" s="2">
        <v>3049</v>
      </c>
      <c r="B721" t="s">
        <v>82</v>
      </c>
      <c r="C721">
        <v>2017</v>
      </c>
      <c r="D721" s="96">
        <v>3263.136129999999</v>
      </c>
      <c r="E721" s="96">
        <v>34.902999999999999</v>
      </c>
      <c r="F721" s="96">
        <v>11109</v>
      </c>
      <c r="G721" s="96">
        <v>490</v>
      </c>
      <c r="H721" s="96">
        <v>126</v>
      </c>
      <c r="I721" s="96">
        <v>0.25714287161827087</v>
      </c>
      <c r="J721" s="96">
        <v>1.2634585172770481</v>
      </c>
      <c r="K721" s="96">
        <v>3</v>
      </c>
      <c r="L721" s="96">
        <v>47.94</v>
      </c>
    </row>
    <row r="722" spans="1:12" x14ac:dyDescent="0.25">
      <c r="A722" s="2">
        <v>3049</v>
      </c>
      <c r="B722" t="s">
        <v>82</v>
      </c>
      <c r="C722">
        <v>2018</v>
      </c>
      <c r="D722" s="96">
        <v>2801.4780099999998</v>
      </c>
      <c r="E722" s="96">
        <v>42.344000000000001</v>
      </c>
      <c r="F722" s="96">
        <v>11247</v>
      </c>
      <c r="G722" s="96">
        <v>490</v>
      </c>
      <c r="H722" s="96">
        <v>126</v>
      </c>
      <c r="I722" s="96">
        <v>0.25714287161827087</v>
      </c>
      <c r="J722" s="96">
        <v>1.296190246884573</v>
      </c>
      <c r="K722" s="96">
        <v>3</v>
      </c>
      <c r="L722" s="96">
        <v>47.94</v>
      </c>
    </row>
    <row r="723" spans="1:12" x14ac:dyDescent="0.25">
      <c r="A723" s="2">
        <v>3049</v>
      </c>
      <c r="B723" t="s">
        <v>82</v>
      </c>
      <c r="C723">
        <v>2019</v>
      </c>
      <c r="D723" s="96">
        <v>3360.13481</v>
      </c>
      <c r="E723" s="96">
        <v>35.701999999999998</v>
      </c>
      <c r="F723" s="96">
        <v>11320</v>
      </c>
      <c r="G723" s="96">
        <v>510</v>
      </c>
      <c r="H723" s="96">
        <v>144</v>
      </c>
      <c r="I723" s="96">
        <v>0.28235295414924622</v>
      </c>
      <c r="J723" s="96">
        <v>1.325735868420733</v>
      </c>
      <c r="K723" s="96">
        <v>3</v>
      </c>
      <c r="L723" s="96">
        <v>47.94</v>
      </c>
    </row>
    <row r="724" spans="1:12" x14ac:dyDescent="0.25">
      <c r="A724" s="2">
        <v>3049</v>
      </c>
      <c r="B724" t="s">
        <v>82</v>
      </c>
      <c r="C724">
        <v>2020</v>
      </c>
      <c r="D724" s="96">
        <v>3450.27259</v>
      </c>
      <c r="E724" s="96">
        <v>35.988</v>
      </c>
      <c r="F724" s="96">
        <v>11442</v>
      </c>
      <c r="G724" s="96">
        <v>510</v>
      </c>
      <c r="H724" s="96">
        <v>144</v>
      </c>
      <c r="I724" s="96">
        <v>0.28235295414924622</v>
      </c>
      <c r="J724" s="96">
        <v>1.4069338926020389</v>
      </c>
      <c r="K724" s="96">
        <v>3</v>
      </c>
      <c r="L724" s="96">
        <v>47.94</v>
      </c>
    </row>
    <row r="725" spans="1:12" x14ac:dyDescent="0.25">
      <c r="A725" s="2">
        <v>3049</v>
      </c>
      <c r="B725" t="s">
        <v>82</v>
      </c>
      <c r="C725">
        <v>2021</v>
      </c>
      <c r="D725" s="96">
        <v>3485.660888671875</v>
      </c>
      <c r="E725" s="96">
        <v>35.988</v>
      </c>
      <c r="F725" s="96">
        <v>11549</v>
      </c>
      <c r="G725" s="96">
        <v>510</v>
      </c>
      <c r="H725" s="96">
        <v>144</v>
      </c>
      <c r="I725" s="96">
        <v>0.28235294117647058</v>
      </c>
      <c r="J725" s="96">
        <v>1.458402218</v>
      </c>
      <c r="K725" s="96">
        <v>3</v>
      </c>
      <c r="L725" s="96">
        <v>35.987998962402337</v>
      </c>
    </row>
    <row r="726" spans="1:12" x14ac:dyDescent="0.25">
      <c r="A726" s="2">
        <v>3050</v>
      </c>
      <c r="B726" t="s">
        <v>60</v>
      </c>
      <c r="C726">
        <v>2005</v>
      </c>
      <c r="D726" s="96">
        <v>1528.1335200000001</v>
      </c>
      <c r="E726" s="96">
        <v>39.018999999999998</v>
      </c>
      <c r="F726" s="96">
        <v>9530</v>
      </c>
      <c r="G726" s="96">
        <v>238</v>
      </c>
      <c r="H726" s="96">
        <v>58</v>
      </c>
      <c r="I726" s="96">
        <v>0.24369747936725619</v>
      </c>
      <c r="J726" s="96">
        <v>1</v>
      </c>
      <c r="K726" s="96">
        <v>3</v>
      </c>
      <c r="L726" s="96">
        <v>39.018999999999998</v>
      </c>
    </row>
    <row r="727" spans="1:12" x14ac:dyDescent="0.25">
      <c r="A727" s="2">
        <v>3050</v>
      </c>
      <c r="B727" t="s">
        <v>60</v>
      </c>
      <c r="C727">
        <v>2006</v>
      </c>
      <c r="D727" s="96">
        <v>1473.0768599999999</v>
      </c>
      <c r="E727" s="96">
        <v>42.674999999999997</v>
      </c>
      <c r="F727" s="96">
        <v>9508</v>
      </c>
      <c r="G727" s="96">
        <v>202</v>
      </c>
      <c r="H727" s="96">
        <v>49</v>
      </c>
      <c r="I727" s="96">
        <v>0.24257425963878629</v>
      </c>
      <c r="J727" s="96">
        <v>1.0202019225402501</v>
      </c>
      <c r="K727" s="96">
        <v>3</v>
      </c>
      <c r="L727" s="96">
        <v>42.674999999999997</v>
      </c>
    </row>
    <row r="728" spans="1:12" x14ac:dyDescent="0.25">
      <c r="A728" s="2">
        <v>3050</v>
      </c>
      <c r="B728" t="s">
        <v>60</v>
      </c>
      <c r="C728">
        <v>2007</v>
      </c>
      <c r="D728" s="96">
        <v>1686.0444399999999</v>
      </c>
      <c r="E728" s="96">
        <v>42.79</v>
      </c>
      <c r="F728" s="96">
        <v>9792</v>
      </c>
      <c r="G728" s="96">
        <v>235</v>
      </c>
      <c r="H728" s="96">
        <v>57</v>
      </c>
      <c r="I728" s="96">
        <v>0.24255318939685819</v>
      </c>
      <c r="J728" s="96">
        <v>1.05783897285015</v>
      </c>
      <c r="K728" s="96">
        <v>3</v>
      </c>
      <c r="L728" s="96">
        <v>42.79</v>
      </c>
    </row>
    <row r="729" spans="1:12" x14ac:dyDescent="0.25">
      <c r="A729" s="2">
        <v>3050</v>
      </c>
      <c r="B729" t="s">
        <v>60</v>
      </c>
      <c r="C729">
        <v>2008</v>
      </c>
      <c r="D729" s="96">
        <v>1765.98588</v>
      </c>
      <c r="E729" s="96">
        <v>39.817</v>
      </c>
      <c r="F729" s="96">
        <v>9937</v>
      </c>
      <c r="G729" s="96">
        <v>238</v>
      </c>
      <c r="H729" s="96">
        <v>60</v>
      </c>
      <c r="I729" s="96">
        <v>0.25210085511207581</v>
      </c>
      <c r="J729" s="96">
        <v>1.0801527868051599</v>
      </c>
      <c r="K729" s="96">
        <v>3</v>
      </c>
      <c r="L729" s="96">
        <v>42.79</v>
      </c>
    </row>
    <row r="730" spans="1:12" x14ac:dyDescent="0.25">
      <c r="A730" s="2">
        <v>3050</v>
      </c>
      <c r="B730" t="s">
        <v>60</v>
      </c>
      <c r="C730">
        <v>2009</v>
      </c>
      <c r="D730" s="96">
        <v>1770.4739500000001</v>
      </c>
      <c r="E730" s="96">
        <v>40.871000000000002</v>
      </c>
      <c r="F730" s="96">
        <v>10073</v>
      </c>
      <c r="G730" s="96">
        <v>172</v>
      </c>
      <c r="H730" s="96">
        <v>33</v>
      </c>
      <c r="I730" s="96">
        <v>0.19186046719551089</v>
      </c>
      <c r="J730" s="96">
        <v>1.0943058118665809</v>
      </c>
      <c r="K730" s="96">
        <v>3</v>
      </c>
      <c r="L730" s="96">
        <v>42.79</v>
      </c>
    </row>
    <row r="731" spans="1:12" x14ac:dyDescent="0.25">
      <c r="A731" s="2">
        <v>3050</v>
      </c>
      <c r="B731" t="s">
        <v>60</v>
      </c>
      <c r="C731">
        <v>2010</v>
      </c>
      <c r="D731" s="96">
        <v>1805.7166500000001</v>
      </c>
      <c r="E731" s="96">
        <v>57.081000000000003</v>
      </c>
      <c r="F731" s="96">
        <v>10151</v>
      </c>
      <c r="G731" s="96">
        <v>241</v>
      </c>
      <c r="H731" s="96">
        <v>68</v>
      </c>
      <c r="I731" s="96">
        <v>0.28215768933296198</v>
      </c>
      <c r="J731" s="96">
        <v>1.127717210088893</v>
      </c>
      <c r="K731" s="96">
        <v>3</v>
      </c>
      <c r="L731" s="96">
        <v>57.081000000000003</v>
      </c>
    </row>
    <row r="732" spans="1:12" x14ac:dyDescent="0.25">
      <c r="A732" s="2">
        <v>3050</v>
      </c>
      <c r="B732" t="s">
        <v>60</v>
      </c>
      <c r="C732">
        <v>2011</v>
      </c>
      <c r="D732" s="96">
        <v>2111.6436899999999</v>
      </c>
      <c r="E732" s="96">
        <v>44.698</v>
      </c>
      <c r="F732" s="96">
        <v>10307</v>
      </c>
      <c r="G732" s="96">
        <v>240</v>
      </c>
      <c r="H732" s="96">
        <v>70</v>
      </c>
      <c r="I732" s="96">
        <v>0.2916666567325592</v>
      </c>
      <c r="J732" s="96">
        <v>1.146665858992225</v>
      </c>
      <c r="K732" s="96">
        <v>3</v>
      </c>
      <c r="L732" s="96">
        <v>57.081000000000003</v>
      </c>
    </row>
    <row r="733" spans="1:12" x14ac:dyDescent="0.25">
      <c r="A733" s="2">
        <v>3050</v>
      </c>
      <c r="B733" t="s">
        <v>60</v>
      </c>
      <c r="C733">
        <v>2012</v>
      </c>
      <c r="D733" s="96">
        <v>2993.9211399999999</v>
      </c>
      <c r="E733" s="96">
        <v>43.383000000000003</v>
      </c>
      <c r="F733" s="96">
        <v>10488</v>
      </c>
      <c r="G733" s="96">
        <v>238</v>
      </c>
      <c r="H733" s="96">
        <v>70</v>
      </c>
      <c r="I733" s="96">
        <v>0.29411765933036799</v>
      </c>
      <c r="J733" s="96">
        <v>1.1651097143670821</v>
      </c>
      <c r="K733" s="96">
        <v>3</v>
      </c>
      <c r="L733" s="96">
        <v>57.081000000000003</v>
      </c>
    </row>
    <row r="734" spans="1:12" x14ac:dyDescent="0.25">
      <c r="A734" s="2">
        <v>3050</v>
      </c>
      <c r="B734" t="s">
        <v>60</v>
      </c>
      <c r="C734">
        <v>2013</v>
      </c>
      <c r="D734" s="96">
        <v>2717.5821700000001</v>
      </c>
      <c r="E734" s="96">
        <v>43.917000000000002</v>
      </c>
      <c r="F734" s="96">
        <v>10595</v>
      </c>
      <c r="G734" s="96">
        <v>240</v>
      </c>
      <c r="H734" s="96">
        <v>73</v>
      </c>
      <c r="I734" s="96">
        <v>0.30416667461395258</v>
      </c>
      <c r="J734" s="96">
        <v>1.183430563619132</v>
      </c>
      <c r="K734" s="96">
        <v>3</v>
      </c>
      <c r="L734" s="96">
        <v>57.081000000000003</v>
      </c>
    </row>
    <row r="735" spans="1:12" x14ac:dyDescent="0.25">
      <c r="A735" s="2">
        <v>3050</v>
      </c>
      <c r="B735" t="s">
        <v>60</v>
      </c>
      <c r="C735">
        <v>2014</v>
      </c>
      <c r="D735" s="96">
        <v>2815.206650000001</v>
      </c>
      <c r="E735" s="96">
        <v>38.287999999999997</v>
      </c>
      <c r="F735" s="96">
        <v>11038</v>
      </c>
      <c r="G735" s="96">
        <v>245</v>
      </c>
      <c r="H735" s="96">
        <v>73</v>
      </c>
      <c r="I735" s="96">
        <v>0.29795917868614202</v>
      </c>
      <c r="J735" s="96">
        <v>1.2032755955469121</v>
      </c>
      <c r="K735" s="96">
        <v>3</v>
      </c>
      <c r="L735" s="96">
        <v>57.081000000000003</v>
      </c>
    </row>
    <row r="736" spans="1:12" x14ac:dyDescent="0.25">
      <c r="A736" s="2">
        <v>3050</v>
      </c>
      <c r="B736" t="s">
        <v>60</v>
      </c>
      <c r="C736">
        <v>2015</v>
      </c>
      <c r="D736" s="96">
        <v>2958.4046899999989</v>
      </c>
      <c r="E736" s="96">
        <v>41.661999999999999</v>
      </c>
      <c r="F736" s="96">
        <v>11145</v>
      </c>
      <c r="G736" s="96">
        <v>244</v>
      </c>
      <c r="H736" s="96">
        <v>76</v>
      </c>
      <c r="I736" s="96">
        <v>0.31147539615631098</v>
      </c>
      <c r="J736" s="96">
        <v>1.2277103060682979</v>
      </c>
      <c r="K736" s="96">
        <v>3</v>
      </c>
      <c r="L736" s="96">
        <v>57.081000000000003</v>
      </c>
    </row>
    <row r="737" spans="1:12" x14ac:dyDescent="0.25">
      <c r="A737" s="2">
        <v>3050</v>
      </c>
      <c r="B737" t="s">
        <v>60</v>
      </c>
      <c r="C737">
        <v>2016</v>
      </c>
      <c r="D737" s="96">
        <v>3540.3993</v>
      </c>
      <c r="E737" s="96">
        <v>43.09</v>
      </c>
      <c r="F737" s="96">
        <v>11169</v>
      </c>
      <c r="G737" s="96">
        <v>246</v>
      </c>
      <c r="H737" s="96">
        <v>79</v>
      </c>
      <c r="I737" s="96">
        <v>0.32113820314407349</v>
      </c>
      <c r="J737" s="96">
        <v>1.2405563987579731</v>
      </c>
      <c r="K737" s="96">
        <v>3</v>
      </c>
      <c r="L737" s="96">
        <v>57.081000000000003</v>
      </c>
    </row>
    <row r="738" spans="1:12" x14ac:dyDescent="0.25">
      <c r="A738" s="2">
        <v>3050</v>
      </c>
      <c r="B738" t="s">
        <v>60</v>
      </c>
      <c r="C738">
        <v>2017</v>
      </c>
      <c r="D738" s="96">
        <v>3096.9439299999999</v>
      </c>
      <c r="E738" s="96">
        <v>50.033000000000001</v>
      </c>
      <c r="F738" s="96">
        <v>11353</v>
      </c>
      <c r="G738" s="96">
        <v>677</v>
      </c>
      <c r="H738" s="96">
        <v>321</v>
      </c>
      <c r="I738" s="96">
        <v>0.47415065765380859</v>
      </c>
      <c r="J738" s="96">
        <v>1.2634585172770481</v>
      </c>
      <c r="K738" s="96">
        <v>3</v>
      </c>
      <c r="L738" s="96">
        <v>57.081000000000003</v>
      </c>
    </row>
    <row r="739" spans="1:12" x14ac:dyDescent="0.25">
      <c r="A739" s="2">
        <v>3050</v>
      </c>
      <c r="B739" t="s">
        <v>60</v>
      </c>
      <c r="C739">
        <v>2018</v>
      </c>
      <c r="D739" s="96">
        <v>3438.4530699999991</v>
      </c>
      <c r="E739" s="96">
        <v>55.822000000000003</v>
      </c>
      <c r="F739" s="96">
        <v>11551</v>
      </c>
      <c r="G739" s="96">
        <v>689</v>
      </c>
      <c r="H739" s="96">
        <v>332</v>
      </c>
      <c r="I739" s="96">
        <v>0.4818577766418457</v>
      </c>
      <c r="J739" s="96">
        <v>1.296190246884573</v>
      </c>
      <c r="K739" s="96">
        <v>3</v>
      </c>
      <c r="L739" s="96">
        <v>57.081000000000003</v>
      </c>
    </row>
    <row r="740" spans="1:12" x14ac:dyDescent="0.25">
      <c r="A740" s="2">
        <v>3050</v>
      </c>
      <c r="B740" t="s">
        <v>60</v>
      </c>
      <c r="C740">
        <v>2019</v>
      </c>
      <c r="D740" s="96">
        <v>3216.949599999999</v>
      </c>
      <c r="E740" s="96">
        <v>55.347000000000001</v>
      </c>
      <c r="F740" s="96">
        <v>11631</v>
      </c>
      <c r="G740" s="96">
        <v>689</v>
      </c>
      <c r="H740" s="96">
        <v>333</v>
      </c>
      <c r="I740" s="96">
        <v>0.48330914974212652</v>
      </c>
      <c r="J740" s="96">
        <v>1.325735868420733</v>
      </c>
      <c r="K740" s="96">
        <v>3</v>
      </c>
      <c r="L740" s="96">
        <v>57.081000000000003</v>
      </c>
    </row>
    <row r="741" spans="1:12" x14ac:dyDescent="0.25">
      <c r="A741" s="2">
        <v>3050</v>
      </c>
      <c r="B741" t="s">
        <v>60</v>
      </c>
      <c r="C741">
        <v>2020</v>
      </c>
      <c r="D741" s="96">
        <v>3588.68399</v>
      </c>
      <c r="E741" s="96">
        <v>61.54</v>
      </c>
      <c r="F741" s="96">
        <v>11684</v>
      </c>
      <c r="G741" s="96">
        <v>691</v>
      </c>
      <c r="H741" s="96">
        <v>335</v>
      </c>
      <c r="I741" s="96">
        <v>0.48480463027954102</v>
      </c>
      <c r="J741" s="96">
        <v>1.4069338926020389</v>
      </c>
      <c r="K741" s="96">
        <v>3</v>
      </c>
      <c r="L741" s="96">
        <v>61.54</v>
      </c>
    </row>
    <row r="742" spans="1:12" x14ac:dyDescent="0.25">
      <c r="A742" s="2">
        <v>3050</v>
      </c>
      <c r="B742" t="s">
        <v>60</v>
      </c>
      <c r="C742">
        <v>2021</v>
      </c>
      <c r="D742" s="96">
        <v>3630.5625</v>
      </c>
      <c r="E742" s="96">
        <v>58.463999999999999</v>
      </c>
      <c r="F742" s="96">
        <v>11869</v>
      </c>
      <c r="G742" s="96">
        <v>693</v>
      </c>
      <c r="H742" s="96">
        <v>338</v>
      </c>
      <c r="I742" s="96">
        <v>0.48773448773448769</v>
      </c>
      <c r="J742" s="96">
        <v>1.458402218</v>
      </c>
      <c r="K742" s="96">
        <v>3</v>
      </c>
      <c r="L742" s="96">
        <v>61.540000915527337</v>
      </c>
    </row>
    <row r="743" spans="1:12" x14ac:dyDescent="0.25">
      <c r="A743" s="2">
        <v>3051</v>
      </c>
      <c r="B743" t="s">
        <v>105</v>
      </c>
      <c r="C743">
        <v>2005</v>
      </c>
      <c r="D743" s="96">
        <v>3265.2737200000001</v>
      </c>
      <c r="E743" s="96">
        <v>46.125</v>
      </c>
      <c r="F743" s="96">
        <v>9149</v>
      </c>
      <c r="G743" s="96">
        <v>432</v>
      </c>
      <c r="H743" s="96">
        <v>27</v>
      </c>
      <c r="I743" s="96">
        <v>6.25E-2</v>
      </c>
      <c r="J743" s="96">
        <v>1</v>
      </c>
      <c r="K743" s="96">
        <v>3</v>
      </c>
      <c r="L743" s="96">
        <v>46.125</v>
      </c>
    </row>
    <row r="744" spans="1:12" x14ac:dyDescent="0.25">
      <c r="A744" s="2">
        <v>3051</v>
      </c>
      <c r="B744" t="s">
        <v>105</v>
      </c>
      <c r="C744">
        <v>2006</v>
      </c>
      <c r="D744" s="96">
        <v>3350.7396699999999</v>
      </c>
      <c r="E744" s="96">
        <v>46.817</v>
      </c>
      <c r="F744" s="96">
        <v>9284</v>
      </c>
      <c r="G744" s="96">
        <v>321</v>
      </c>
      <c r="H744" s="96">
        <v>38</v>
      </c>
      <c r="I744" s="96">
        <v>0.1183800622820854</v>
      </c>
      <c r="J744" s="96">
        <v>1.0202019225402501</v>
      </c>
      <c r="K744" s="96">
        <v>3</v>
      </c>
      <c r="L744" s="96">
        <v>46.817</v>
      </c>
    </row>
    <row r="745" spans="1:12" x14ac:dyDescent="0.25">
      <c r="A745" s="2">
        <v>3051</v>
      </c>
      <c r="B745" t="s">
        <v>105</v>
      </c>
      <c r="C745">
        <v>2007</v>
      </c>
      <c r="D745" s="96">
        <v>1598.9884400000001</v>
      </c>
      <c r="E745" s="96">
        <v>46.817</v>
      </c>
      <c r="F745" s="96">
        <v>9339</v>
      </c>
      <c r="G745" s="96">
        <v>320</v>
      </c>
      <c r="H745" s="96">
        <v>38</v>
      </c>
      <c r="I745" s="96">
        <v>0.11874999850988389</v>
      </c>
      <c r="J745" s="96">
        <v>1.05783897285015</v>
      </c>
      <c r="K745" s="96">
        <v>3</v>
      </c>
      <c r="L745" s="96">
        <v>46.817</v>
      </c>
    </row>
    <row r="746" spans="1:12" x14ac:dyDescent="0.25">
      <c r="A746" s="2">
        <v>3051</v>
      </c>
      <c r="B746" t="s">
        <v>105</v>
      </c>
      <c r="C746">
        <v>2008</v>
      </c>
      <c r="D746" s="96">
        <v>3333.4859099999999</v>
      </c>
      <c r="E746" s="96">
        <v>46.817</v>
      </c>
      <c r="F746" s="96">
        <v>9456</v>
      </c>
      <c r="G746" s="96">
        <v>320</v>
      </c>
      <c r="H746" s="96">
        <v>38</v>
      </c>
      <c r="I746" s="96">
        <v>0.11874999850988389</v>
      </c>
      <c r="J746" s="96">
        <v>1.0801527868051599</v>
      </c>
      <c r="K746" s="96">
        <v>3</v>
      </c>
      <c r="L746" s="96">
        <v>46.817</v>
      </c>
    </row>
    <row r="747" spans="1:12" x14ac:dyDescent="0.25">
      <c r="A747" s="2">
        <v>3051</v>
      </c>
      <c r="B747" t="s">
        <v>105</v>
      </c>
      <c r="C747">
        <v>2009</v>
      </c>
      <c r="D747" s="96">
        <v>3649.402</v>
      </c>
      <c r="E747" s="96">
        <v>46.817</v>
      </c>
      <c r="F747" s="96">
        <v>9614</v>
      </c>
      <c r="G747" s="96">
        <v>320</v>
      </c>
      <c r="H747" s="96">
        <v>38</v>
      </c>
      <c r="I747" s="96">
        <v>0.11874999850988389</v>
      </c>
      <c r="J747" s="96">
        <v>1.0943058118665809</v>
      </c>
      <c r="K747" s="96">
        <v>3</v>
      </c>
      <c r="L747" s="96">
        <v>46.817</v>
      </c>
    </row>
    <row r="748" spans="1:12" x14ac:dyDescent="0.25">
      <c r="A748" s="2">
        <v>3051</v>
      </c>
      <c r="B748" t="s">
        <v>105</v>
      </c>
      <c r="C748">
        <v>2010</v>
      </c>
      <c r="D748" s="96">
        <v>3492.4187200000001</v>
      </c>
      <c r="E748" s="96">
        <v>46.817</v>
      </c>
      <c r="F748" s="96">
        <v>9667</v>
      </c>
      <c r="G748" s="96">
        <v>320</v>
      </c>
      <c r="H748" s="96">
        <v>38</v>
      </c>
      <c r="I748" s="96">
        <v>0.11874999850988389</v>
      </c>
      <c r="J748" s="96">
        <v>1.127717210088893</v>
      </c>
      <c r="K748" s="96">
        <v>3</v>
      </c>
      <c r="L748" s="96">
        <v>46.817</v>
      </c>
    </row>
    <row r="749" spans="1:12" x14ac:dyDescent="0.25">
      <c r="A749" s="2">
        <v>3051</v>
      </c>
      <c r="B749" t="s">
        <v>105</v>
      </c>
      <c r="C749">
        <v>2011</v>
      </c>
      <c r="D749" s="96">
        <v>3828.9935100000012</v>
      </c>
      <c r="E749" s="96">
        <v>57.677</v>
      </c>
      <c r="F749" s="96">
        <v>9741</v>
      </c>
      <c r="G749" s="96">
        <v>332</v>
      </c>
      <c r="H749" s="96">
        <v>42</v>
      </c>
      <c r="I749" s="96">
        <v>0.12650603055953979</v>
      </c>
      <c r="J749" s="96">
        <v>1.146665858992225</v>
      </c>
      <c r="K749" s="96">
        <v>3</v>
      </c>
      <c r="L749" s="96">
        <v>57.677</v>
      </c>
    </row>
    <row r="750" spans="1:12" x14ac:dyDescent="0.25">
      <c r="A750" s="2">
        <v>3051</v>
      </c>
      <c r="B750" t="s">
        <v>105</v>
      </c>
      <c r="C750">
        <v>2012</v>
      </c>
      <c r="D750" s="96">
        <v>5296.1317099999987</v>
      </c>
      <c r="E750" s="96">
        <v>57.677</v>
      </c>
      <c r="F750" s="96">
        <v>9783</v>
      </c>
      <c r="G750" s="96">
        <v>493</v>
      </c>
      <c r="H750" s="96">
        <v>76</v>
      </c>
      <c r="I750" s="96">
        <v>0.15415821969509119</v>
      </c>
      <c r="J750" s="96">
        <v>1.1651097143670821</v>
      </c>
      <c r="K750" s="96">
        <v>3</v>
      </c>
      <c r="L750" s="96">
        <v>57.677</v>
      </c>
    </row>
    <row r="751" spans="1:12" x14ac:dyDescent="0.25">
      <c r="A751" s="2">
        <v>3051</v>
      </c>
      <c r="B751" t="s">
        <v>105</v>
      </c>
      <c r="C751">
        <v>2013</v>
      </c>
      <c r="D751" s="96">
        <v>4199.1026700000002</v>
      </c>
      <c r="E751" s="96">
        <v>60.448</v>
      </c>
      <c r="F751" s="96">
        <v>9858</v>
      </c>
      <c r="G751" s="96">
        <v>517</v>
      </c>
      <c r="H751" s="96">
        <v>39</v>
      </c>
      <c r="I751" s="96">
        <v>7.5435206294059753E-2</v>
      </c>
      <c r="J751" s="96">
        <v>1.183430563619132</v>
      </c>
      <c r="K751" s="96">
        <v>3</v>
      </c>
      <c r="L751" s="96">
        <v>60.448</v>
      </c>
    </row>
    <row r="752" spans="1:12" x14ac:dyDescent="0.25">
      <c r="A752" s="2">
        <v>3051</v>
      </c>
      <c r="B752" t="s">
        <v>105</v>
      </c>
      <c r="C752">
        <v>2014</v>
      </c>
      <c r="D752" s="96">
        <v>4086.0257799999999</v>
      </c>
      <c r="E752" s="96">
        <v>56.197000000000003</v>
      </c>
      <c r="F752" s="96">
        <v>9971</v>
      </c>
      <c r="G752" s="96">
        <v>554</v>
      </c>
      <c r="H752" s="96">
        <v>85</v>
      </c>
      <c r="I752" s="96">
        <v>0.15342959761619571</v>
      </c>
      <c r="J752" s="96">
        <v>1.2032755955469121</v>
      </c>
      <c r="K752" s="96">
        <v>3</v>
      </c>
      <c r="L752" s="96">
        <v>60.448</v>
      </c>
    </row>
    <row r="753" spans="1:12" x14ac:dyDescent="0.25">
      <c r="A753" s="2">
        <v>3051</v>
      </c>
      <c r="B753" t="s">
        <v>105</v>
      </c>
      <c r="C753">
        <v>2015</v>
      </c>
      <c r="D753" s="96">
        <v>3231.0489400000001</v>
      </c>
      <c r="E753" s="96">
        <v>57.253</v>
      </c>
      <c r="F753" s="96">
        <v>10058</v>
      </c>
      <c r="G753" s="96">
        <v>556</v>
      </c>
      <c r="H753" s="96">
        <v>85</v>
      </c>
      <c r="I753" s="96">
        <v>0.15287770330905909</v>
      </c>
      <c r="J753" s="96">
        <v>1.2277103060682979</v>
      </c>
      <c r="K753" s="96">
        <v>3</v>
      </c>
      <c r="L753" s="96">
        <v>60.448</v>
      </c>
    </row>
    <row r="754" spans="1:12" x14ac:dyDescent="0.25">
      <c r="A754" s="2">
        <v>3052</v>
      </c>
      <c r="B754" t="s">
        <v>69</v>
      </c>
      <c r="C754">
        <v>2005</v>
      </c>
      <c r="D754" s="96">
        <v>1610.15987</v>
      </c>
      <c r="E754" s="96">
        <v>48.706000000000003</v>
      </c>
      <c r="F754" s="96">
        <v>8551</v>
      </c>
      <c r="G754" s="96">
        <v>100</v>
      </c>
      <c r="H754" s="96">
        <v>7</v>
      </c>
      <c r="I754" s="96">
        <v>7.0000000298023224E-2</v>
      </c>
      <c r="J754" s="96">
        <v>1</v>
      </c>
      <c r="K754" s="96">
        <v>3</v>
      </c>
      <c r="L754" s="96">
        <v>48.706000000000003</v>
      </c>
    </row>
    <row r="755" spans="1:12" x14ac:dyDescent="0.25">
      <c r="A755" s="2">
        <v>3052</v>
      </c>
      <c r="B755" t="s">
        <v>69</v>
      </c>
      <c r="C755">
        <v>2006</v>
      </c>
      <c r="D755" s="96">
        <v>1809.0685599999999</v>
      </c>
      <c r="E755" s="96">
        <v>47.536999999999999</v>
      </c>
      <c r="F755" s="96">
        <v>9048</v>
      </c>
      <c r="G755" s="96">
        <v>114</v>
      </c>
      <c r="H755" s="96">
        <v>19</v>
      </c>
      <c r="I755" s="96">
        <v>0.1666666716337204</v>
      </c>
      <c r="J755" s="96">
        <v>1.0202019225402501</v>
      </c>
      <c r="K755" s="96">
        <v>3</v>
      </c>
      <c r="L755" s="96">
        <v>48.706000000000003</v>
      </c>
    </row>
    <row r="756" spans="1:12" x14ac:dyDescent="0.25">
      <c r="A756" s="2">
        <v>3052</v>
      </c>
      <c r="B756" t="s">
        <v>69</v>
      </c>
      <c r="C756">
        <v>2007</v>
      </c>
      <c r="D756" s="96">
        <v>1912.76521</v>
      </c>
      <c r="E756" s="96">
        <v>49.23</v>
      </c>
      <c r="F756" s="96">
        <v>9057</v>
      </c>
      <c r="G756" s="96">
        <v>114</v>
      </c>
      <c r="H756" s="96">
        <v>19</v>
      </c>
      <c r="I756" s="96">
        <v>0.1666666716337204</v>
      </c>
      <c r="J756" s="96">
        <v>1.05783897285015</v>
      </c>
      <c r="K756" s="96">
        <v>3</v>
      </c>
      <c r="L756" s="96">
        <v>49.23</v>
      </c>
    </row>
    <row r="757" spans="1:12" x14ac:dyDescent="0.25">
      <c r="A757" s="2">
        <v>3052</v>
      </c>
      <c r="B757" t="s">
        <v>69</v>
      </c>
      <c r="C757">
        <v>2008</v>
      </c>
      <c r="D757" s="96">
        <v>1884.62103</v>
      </c>
      <c r="E757" s="96">
        <v>46.944000000000003</v>
      </c>
      <c r="F757" s="96">
        <v>9215</v>
      </c>
      <c r="G757" s="96">
        <v>114</v>
      </c>
      <c r="H757" s="96">
        <v>19</v>
      </c>
      <c r="I757" s="96">
        <v>0.1666666716337204</v>
      </c>
      <c r="J757" s="96">
        <v>1.0801527868051599</v>
      </c>
      <c r="K757" s="96">
        <v>3</v>
      </c>
      <c r="L757" s="96">
        <v>49.23</v>
      </c>
    </row>
    <row r="758" spans="1:12" x14ac:dyDescent="0.25">
      <c r="A758" s="2">
        <v>3052</v>
      </c>
      <c r="B758" t="s">
        <v>69</v>
      </c>
      <c r="C758">
        <v>2009</v>
      </c>
      <c r="D758" s="96">
        <v>1908.7064700000001</v>
      </c>
      <c r="E758" s="96">
        <v>44.542000000000002</v>
      </c>
      <c r="F758" s="96">
        <v>9534</v>
      </c>
      <c r="G758" s="96">
        <v>115</v>
      </c>
      <c r="H758" s="96">
        <v>20</v>
      </c>
      <c r="I758" s="96">
        <v>0.17391304671764371</v>
      </c>
      <c r="J758" s="96">
        <v>1.0943058118665809</v>
      </c>
      <c r="K758" s="96">
        <v>3</v>
      </c>
      <c r="L758" s="96">
        <v>49.23</v>
      </c>
    </row>
    <row r="759" spans="1:12" x14ac:dyDescent="0.25">
      <c r="A759" s="2">
        <v>3052</v>
      </c>
      <c r="B759" t="s">
        <v>69</v>
      </c>
      <c r="C759">
        <v>2010</v>
      </c>
      <c r="D759" s="96">
        <v>2146.3888700000002</v>
      </c>
      <c r="E759" s="96">
        <v>45.14</v>
      </c>
      <c r="F759" s="96">
        <v>9571</v>
      </c>
      <c r="G759" s="96">
        <v>115</v>
      </c>
      <c r="H759" s="96">
        <v>20</v>
      </c>
      <c r="I759" s="96">
        <v>0.17391304671764371</v>
      </c>
      <c r="J759" s="96">
        <v>1.127717210088893</v>
      </c>
      <c r="K759" s="96">
        <v>3</v>
      </c>
      <c r="L759" s="96">
        <v>49.23</v>
      </c>
    </row>
    <row r="760" spans="1:12" x14ac:dyDescent="0.25">
      <c r="A760" s="2">
        <v>3052</v>
      </c>
      <c r="B760" t="s">
        <v>69</v>
      </c>
      <c r="C760">
        <v>2011</v>
      </c>
      <c r="D760" s="96">
        <v>2221.0848599999999</v>
      </c>
      <c r="E760" s="96">
        <v>44.451999999999998</v>
      </c>
      <c r="F760" s="96">
        <v>9976</v>
      </c>
      <c r="G760" s="96">
        <v>115</v>
      </c>
      <c r="H760" s="96">
        <v>20</v>
      </c>
      <c r="I760" s="96">
        <v>0.17391304671764371</v>
      </c>
      <c r="J760" s="96">
        <v>1.146665858992225</v>
      </c>
      <c r="K760" s="96">
        <v>3</v>
      </c>
      <c r="L760" s="96">
        <v>49.23</v>
      </c>
    </row>
    <row r="761" spans="1:12" x14ac:dyDescent="0.25">
      <c r="A761" s="2">
        <v>3052</v>
      </c>
      <c r="B761" t="s">
        <v>69</v>
      </c>
      <c r="C761">
        <v>2012</v>
      </c>
      <c r="D761" s="96">
        <v>2295.8354800000011</v>
      </c>
      <c r="E761" s="96">
        <v>45.252000000000002</v>
      </c>
      <c r="F761" s="96">
        <v>9773</v>
      </c>
      <c r="G761" s="96">
        <v>115</v>
      </c>
      <c r="H761" s="96">
        <v>20</v>
      </c>
      <c r="I761" s="96">
        <v>0.17391304671764371</v>
      </c>
      <c r="J761" s="96">
        <v>1.1651097143670821</v>
      </c>
      <c r="K761" s="96">
        <v>3</v>
      </c>
      <c r="L761" s="96">
        <v>49.23</v>
      </c>
    </row>
    <row r="762" spans="1:12" x14ac:dyDescent="0.25">
      <c r="A762" s="2">
        <v>3052</v>
      </c>
      <c r="B762" t="s">
        <v>69</v>
      </c>
      <c r="C762">
        <v>2013</v>
      </c>
      <c r="D762" s="96">
        <v>2590.1384400000002</v>
      </c>
      <c r="E762" s="96">
        <v>45.201999999999998</v>
      </c>
      <c r="F762" s="96">
        <v>9846</v>
      </c>
      <c r="G762" s="96">
        <v>115</v>
      </c>
      <c r="H762" s="96">
        <v>20</v>
      </c>
      <c r="I762" s="96">
        <v>0.17391304671764371</v>
      </c>
      <c r="J762" s="96">
        <v>1.183430563619132</v>
      </c>
      <c r="K762" s="96">
        <v>3</v>
      </c>
      <c r="L762" s="96">
        <v>49.23</v>
      </c>
    </row>
    <row r="763" spans="1:12" x14ac:dyDescent="0.25">
      <c r="A763" s="2">
        <v>3052</v>
      </c>
      <c r="B763" t="s">
        <v>69</v>
      </c>
      <c r="C763">
        <v>2014</v>
      </c>
      <c r="D763" s="96">
        <v>2501.5777400000002</v>
      </c>
      <c r="E763" s="96">
        <v>44.14</v>
      </c>
      <c r="F763" s="96">
        <v>9996</v>
      </c>
      <c r="G763" s="96">
        <v>191</v>
      </c>
      <c r="H763" s="96">
        <v>50</v>
      </c>
      <c r="I763" s="96">
        <v>0.26178011298179632</v>
      </c>
      <c r="J763" s="96">
        <v>1.2032755955469121</v>
      </c>
      <c r="K763" s="96">
        <v>3</v>
      </c>
      <c r="L763" s="96">
        <v>49.23</v>
      </c>
    </row>
    <row r="764" spans="1:12" x14ac:dyDescent="0.25">
      <c r="A764" s="2">
        <v>3052</v>
      </c>
      <c r="B764" t="s">
        <v>69</v>
      </c>
      <c r="C764">
        <v>2015</v>
      </c>
      <c r="D764" s="96">
        <v>2270.92</v>
      </c>
      <c r="E764" s="96">
        <v>42.548000000000002</v>
      </c>
      <c r="F764" s="96">
        <v>10125</v>
      </c>
      <c r="G764" s="96">
        <v>192</v>
      </c>
      <c r="H764" s="96">
        <v>50</v>
      </c>
      <c r="I764" s="96">
        <v>0.2604166567325592</v>
      </c>
      <c r="J764" s="96">
        <v>1.2277103060682979</v>
      </c>
      <c r="K764" s="96">
        <v>3</v>
      </c>
      <c r="L764" s="96">
        <v>49.23</v>
      </c>
    </row>
    <row r="765" spans="1:12" x14ac:dyDescent="0.25">
      <c r="A765" s="2">
        <v>3052</v>
      </c>
      <c r="B765" t="s">
        <v>69</v>
      </c>
      <c r="C765">
        <v>2016</v>
      </c>
      <c r="D765" s="96">
        <v>2364.5903699999999</v>
      </c>
      <c r="E765" s="96">
        <v>43.462000000000003</v>
      </c>
      <c r="F765" s="96">
        <v>10214</v>
      </c>
      <c r="G765" s="96">
        <v>192</v>
      </c>
      <c r="H765" s="96">
        <v>50</v>
      </c>
      <c r="I765" s="96">
        <v>0.2604166567325592</v>
      </c>
      <c r="J765" s="96">
        <v>1.2405563987579731</v>
      </c>
      <c r="K765" s="96">
        <v>3</v>
      </c>
      <c r="L765" s="96">
        <v>49.23</v>
      </c>
    </row>
    <row r="766" spans="1:12" x14ac:dyDescent="0.25">
      <c r="A766" s="2">
        <v>3052</v>
      </c>
      <c r="B766" t="s">
        <v>69</v>
      </c>
      <c r="C766">
        <v>2017</v>
      </c>
      <c r="D766" s="96">
        <v>2449.6655099999998</v>
      </c>
      <c r="E766" s="96">
        <v>40.515999999999998</v>
      </c>
      <c r="F766" s="96">
        <v>10349</v>
      </c>
      <c r="G766" s="96">
        <v>219</v>
      </c>
      <c r="H766" s="96">
        <v>63</v>
      </c>
      <c r="I766" s="96">
        <v>0.28767123818397522</v>
      </c>
      <c r="J766" s="96">
        <v>1.2634585172770481</v>
      </c>
      <c r="K766" s="96">
        <v>3</v>
      </c>
      <c r="L766" s="96">
        <v>49.23</v>
      </c>
    </row>
    <row r="767" spans="1:12" x14ac:dyDescent="0.25">
      <c r="A767" s="2">
        <v>3052</v>
      </c>
      <c r="B767" t="s">
        <v>69</v>
      </c>
      <c r="C767">
        <v>2018</v>
      </c>
      <c r="D767" s="96">
        <v>2669.2448399999998</v>
      </c>
      <c r="E767" s="96">
        <v>45.323999999999998</v>
      </c>
      <c r="F767" s="96">
        <v>10450</v>
      </c>
      <c r="G767" s="96">
        <v>216</v>
      </c>
      <c r="H767" s="96">
        <v>60</v>
      </c>
      <c r="I767" s="96">
        <v>0.27777779102325439</v>
      </c>
      <c r="J767" s="96">
        <v>1.296190246884573</v>
      </c>
      <c r="K767" s="96">
        <v>3</v>
      </c>
      <c r="L767" s="96">
        <v>49.23</v>
      </c>
    </row>
    <row r="768" spans="1:12" x14ac:dyDescent="0.25">
      <c r="A768" s="2">
        <v>3052</v>
      </c>
      <c r="B768" t="s">
        <v>69</v>
      </c>
      <c r="C768">
        <v>2019</v>
      </c>
      <c r="D768" s="96">
        <v>2681.7580100000009</v>
      </c>
      <c r="E768" s="96">
        <v>43.615000000000002</v>
      </c>
      <c r="F768" s="96">
        <v>10546</v>
      </c>
      <c r="G768" s="96">
        <v>221</v>
      </c>
      <c r="H768" s="96">
        <v>65</v>
      </c>
      <c r="I768" s="96">
        <v>0.29411765933036799</v>
      </c>
      <c r="J768" s="96">
        <v>1.325735868420733</v>
      </c>
      <c r="K768" s="96">
        <v>3</v>
      </c>
      <c r="L768" s="96">
        <v>49.23</v>
      </c>
    </row>
    <row r="769" spans="1:12" x14ac:dyDescent="0.25">
      <c r="A769" s="2">
        <v>3052</v>
      </c>
      <c r="B769" t="s">
        <v>69</v>
      </c>
      <c r="C769">
        <v>2020</v>
      </c>
      <c r="D769" s="96">
        <v>2747.8427099999999</v>
      </c>
      <c r="E769" s="96">
        <v>44.356000000000002</v>
      </c>
      <c r="F769" s="96">
        <v>10639</v>
      </c>
      <c r="G769" s="96">
        <v>221</v>
      </c>
      <c r="H769" s="96">
        <v>65</v>
      </c>
      <c r="I769" s="96">
        <v>0.29411765933036799</v>
      </c>
      <c r="J769" s="96">
        <v>1.4069338926020389</v>
      </c>
      <c r="K769" s="96">
        <v>3</v>
      </c>
      <c r="L769" s="96">
        <v>49.23</v>
      </c>
    </row>
    <row r="770" spans="1:12" x14ac:dyDescent="0.25">
      <c r="A770" s="2">
        <v>3052</v>
      </c>
      <c r="B770" t="s">
        <v>69</v>
      </c>
      <c r="C770">
        <v>2021</v>
      </c>
      <c r="D770" s="96">
        <v>2735.9912109375</v>
      </c>
      <c r="E770" s="96">
        <v>45.113</v>
      </c>
      <c r="F770" s="96">
        <v>10756</v>
      </c>
      <c r="G770" s="96">
        <v>225</v>
      </c>
      <c r="H770" s="96">
        <v>67</v>
      </c>
      <c r="I770" s="96">
        <v>0.29777777777777781</v>
      </c>
      <c r="J770" s="96">
        <v>1.458402218</v>
      </c>
      <c r="K770" s="96">
        <v>3</v>
      </c>
      <c r="L770" s="96">
        <v>45.112998962402337</v>
      </c>
    </row>
    <row r="771" spans="1:12" x14ac:dyDescent="0.25">
      <c r="A771" s="2">
        <v>3053</v>
      </c>
      <c r="B771" t="s">
        <v>70</v>
      </c>
      <c r="C771">
        <v>2005</v>
      </c>
      <c r="D771" s="96">
        <v>2947.1038800000001</v>
      </c>
      <c r="E771" s="96">
        <v>65.067000000000007</v>
      </c>
      <c r="F771" s="96">
        <v>12260</v>
      </c>
      <c r="G771" s="96">
        <v>787</v>
      </c>
      <c r="H771" s="96">
        <v>90</v>
      </c>
      <c r="I771" s="96">
        <v>0.1143583208322525</v>
      </c>
      <c r="J771" s="96">
        <v>1</v>
      </c>
      <c r="K771" s="96">
        <v>3</v>
      </c>
      <c r="L771" s="96">
        <v>65.067000000000007</v>
      </c>
    </row>
    <row r="772" spans="1:12" x14ac:dyDescent="0.25">
      <c r="A772" s="2">
        <v>3053</v>
      </c>
      <c r="B772" t="s">
        <v>70</v>
      </c>
      <c r="C772">
        <v>2006</v>
      </c>
      <c r="D772" s="96">
        <v>3337.5184399999998</v>
      </c>
      <c r="E772" s="96">
        <v>58.664999999999999</v>
      </c>
      <c r="F772" s="96">
        <v>12321</v>
      </c>
      <c r="G772" s="96">
        <v>466</v>
      </c>
      <c r="H772" s="96">
        <v>69</v>
      </c>
      <c r="I772" s="96">
        <v>0.14806866645812991</v>
      </c>
      <c r="J772" s="96">
        <v>1.0202019225402501</v>
      </c>
      <c r="K772" s="96">
        <v>3</v>
      </c>
      <c r="L772" s="96">
        <v>65.067000000000007</v>
      </c>
    </row>
    <row r="773" spans="1:12" x14ac:dyDescent="0.25">
      <c r="A773" s="2">
        <v>3053</v>
      </c>
      <c r="B773" t="s">
        <v>70</v>
      </c>
      <c r="C773">
        <v>2007</v>
      </c>
      <c r="D773" s="96">
        <v>3165.84609</v>
      </c>
      <c r="E773" s="96">
        <v>61.454999999999998</v>
      </c>
      <c r="F773" s="96">
        <v>12500</v>
      </c>
      <c r="G773" s="96">
        <v>483</v>
      </c>
      <c r="H773" s="96">
        <v>81</v>
      </c>
      <c r="I773" s="96">
        <v>0.16770187020301819</v>
      </c>
      <c r="J773" s="96">
        <v>1.05783897285015</v>
      </c>
      <c r="K773" s="96">
        <v>3</v>
      </c>
      <c r="L773" s="96">
        <v>65.067000000000007</v>
      </c>
    </row>
    <row r="774" spans="1:12" x14ac:dyDescent="0.25">
      <c r="A774" s="2">
        <v>3053</v>
      </c>
      <c r="B774" t="s">
        <v>70</v>
      </c>
      <c r="C774">
        <v>2008</v>
      </c>
      <c r="D774" s="96">
        <v>3889.8746700000002</v>
      </c>
      <c r="E774" s="96">
        <v>68.054000000000002</v>
      </c>
      <c r="F774" s="96">
        <v>12651</v>
      </c>
      <c r="G774" s="96">
        <v>483</v>
      </c>
      <c r="H774" s="96">
        <v>82</v>
      </c>
      <c r="I774" s="96">
        <v>0.1697722524404526</v>
      </c>
      <c r="J774" s="96">
        <v>1.0801527868051599</v>
      </c>
      <c r="K774" s="96">
        <v>3</v>
      </c>
      <c r="L774" s="96">
        <v>68.054000000000002</v>
      </c>
    </row>
    <row r="775" spans="1:12" x14ac:dyDescent="0.25">
      <c r="A775" s="2">
        <v>3053</v>
      </c>
      <c r="B775" t="s">
        <v>70</v>
      </c>
      <c r="C775">
        <v>2009</v>
      </c>
      <c r="D775" s="96">
        <v>4080.4120499999999</v>
      </c>
      <c r="E775" s="96">
        <v>64.728000000000009</v>
      </c>
      <c r="F775" s="96">
        <v>12765</v>
      </c>
      <c r="G775" s="96">
        <v>478</v>
      </c>
      <c r="H775" s="96">
        <v>76</v>
      </c>
      <c r="I775" s="96">
        <v>0.15899582207202911</v>
      </c>
      <c r="J775" s="96">
        <v>1.0943058118665809</v>
      </c>
      <c r="K775" s="96">
        <v>3</v>
      </c>
      <c r="L775" s="96">
        <v>68.054000000000002</v>
      </c>
    </row>
    <row r="776" spans="1:12" x14ac:dyDescent="0.25">
      <c r="A776" s="2">
        <v>3053</v>
      </c>
      <c r="B776" t="s">
        <v>70</v>
      </c>
      <c r="C776">
        <v>2010</v>
      </c>
      <c r="D776" s="96">
        <v>4163.7056600000014</v>
      </c>
      <c r="E776" s="96">
        <v>57.480999999999987</v>
      </c>
      <c r="F776" s="96">
        <v>12816</v>
      </c>
      <c r="G776" s="96">
        <v>484</v>
      </c>
      <c r="H776" s="96">
        <v>78</v>
      </c>
      <c r="I776" s="96">
        <v>0.16115702688694</v>
      </c>
      <c r="J776" s="96">
        <v>1.127717210088893</v>
      </c>
      <c r="K776" s="96">
        <v>3</v>
      </c>
      <c r="L776" s="96">
        <v>68.054000000000002</v>
      </c>
    </row>
    <row r="777" spans="1:12" x14ac:dyDescent="0.25">
      <c r="A777" s="2">
        <v>3053</v>
      </c>
      <c r="B777" t="s">
        <v>70</v>
      </c>
      <c r="C777">
        <v>2011</v>
      </c>
      <c r="D777" s="96">
        <v>4148.4387100000004</v>
      </c>
      <c r="E777" s="96">
        <v>61.119</v>
      </c>
      <c r="F777" s="96">
        <v>13039</v>
      </c>
      <c r="G777" s="96">
        <v>462</v>
      </c>
      <c r="H777" s="96">
        <v>87</v>
      </c>
      <c r="I777" s="96">
        <v>0.1883116811513901</v>
      </c>
      <c r="J777" s="96">
        <v>1.146665858992225</v>
      </c>
      <c r="K777" s="96">
        <v>3</v>
      </c>
      <c r="L777" s="96">
        <v>68.054000000000002</v>
      </c>
    </row>
    <row r="778" spans="1:12" x14ac:dyDescent="0.25">
      <c r="A778" s="2">
        <v>3053</v>
      </c>
      <c r="B778" t="s">
        <v>70</v>
      </c>
      <c r="C778">
        <v>2012</v>
      </c>
      <c r="D778" s="96">
        <v>4544.2022600000009</v>
      </c>
      <c r="E778" s="96">
        <v>55.831000000000003</v>
      </c>
      <c r="F778" s="96">
        <v>13165</v>
      </c>
      <c r="G778" s="96">
        <v>429</v>
      </c>
      <c r="H778" s="96">
        <v>88</v>
      </c>
      <c r="I778" s="96">
        <v>0.20512820780277249</v>
      </c>
      <c r="J778" s="96">
        <v>1.1651097143670821</v>
      </c>
      <c r="K778" s="96">
        <v>3</v>
      </c>
      <c r="L778" s="96">
        <v>68.054000000000002</v>
      </c>
    </row>
    <row r="779" spans="1:12" x14ac:dyDescent="0.25">
      <c r="A779" s="2">
        <v>3053</v>
      </c>
      <c r="B779" t="s">
        <v>70</v>
      </c>
      <c r="C779">
        <v>2013</v>
      </c>
      <c r="D779" s="96">
        <v>5209.9315699999997</v>
      </c>
      <c r="E779" s="96">
        <v>61.137</v>
      </c>
      <c r="F779" s="96">
        <v>13228</v>
      </c>
      <c r="G779" s="96">
        <v>428</v>
      </c>
      <c r="H779" s="96">
        <v>89</v>
      </c>
      <c r="I779" s="96">
        <v>0.207943931221962</v>
      </c>
      <c r="J779" s="96">
        <v>1.183430563619132</v>
      </c>
      <c r="K779" s="96">
        <v>3</v>
      </c>
      <c r="L779" s="96">
        <v>68.054000000000002</v>
      </c>
    </row>
    <row r="780" spans="1:12" x14ac:dyDescent="0.25">
      <c r="A780" s="2">
        <v>3053</v>
      </c>
      <c r="B780" t="s">
        <v>70</v>
      </c>
      <c r="C780">
        <v>2014</v>
      </c>
      <c r="D780" s="96">
        <v>5173.1942000000008</v>
      </c>
      <c r="E780" s="96">
        <v>62.606000000000002</v>
      </c>
      <c r="F780" s="96">
        <v>13264</v>
      </c>
      <c r="G780" s="96">
        <v>375</v>
      </c>
      <c r="H780" s="96">
        <v>88</v>
      </c>
      <c r="I780" s="96">
        <v>0.23466666042804721</v>
      </c>
      <c r="J780" s="96">
        <v>1.2032755955469121</v>
      </c>
      <c r="K780" s="96">
        <v>3</v>
      </c>
      <c r="L780" s="96">
        <v>68.054000000000002</v>
      </c>
    </row>
    <row r="781" spans="1:12" x14ac:dyDescent="0.25">
      <c r="A781" s="2">
        <v>3053</v>
      </c>
      <c r="B781" t="s">
        <v>70</v>
      </c>
      <c r="C781">
        <v>2015</v>
      </c>
      <c r="D781" s="96">
        <v>5140.8412199999993</v>
      </c>
      <c r="E781" s="96">
        <v>57.404000000000003</v>
      </c>
      <c r="F781" s="96">
        <v>13345</v>
      </c>
      <c r="G781" s="96">
        <v>367</v>
      </c>
      <c r="H781" s="96">
        <v>90</v>
      </c>
      <c r="I781" s="96">
        <v>0.24523161351680761</v>
      </c>
      <c r="J781" s="96">
        <v>1.2277103060682979</v>
      </c>
      <c r="K781" s="96">
        <v>3</v>
      </c>
      <c r="L781" s="96">
        <v>68.054000000000002</v>
      </c>
    </row>
    <row r="782" spans="1:12" x14ac:dyDescent="0.25">
      <c r="A782" s="2">
        <v>3053</v>
      </c>
      <c r="B782" t="s">
        <v>70</v>
      </c>
      <c r="C782">
        <v>2016</v>
      </c>
      <c r="D782" s="96">
        <v>4895.5272999999997</v>
      </c>
      <c r="E782" s="96">
        <v>48.039000000000001</v>
      </c>
      <c r="F782" s="96">
        <v>13406</v>
      </c>
      <c r="G782" s="96">
        <v>357</v>
      </c>
      <c r="H782" s="96">
        <v>86</v>
      </c>
      <c r="I782" s="96">
        <v>0.24089635908603671</v>
      </c>
      <c r="J782" s="96">
        <v>1.2405563987579731</v>
      </c>
      <c r="K782" s="96">
        <v>3</v>
      </c>
      <c r="L782" s="96">
        <v>68.054000000000002</v>
      </c>
    </row>
    <row r="783" spans="1:12" x14ac:dyDescent="0.25">
      <c r="A783" s="2">
        <v>3053</v>
      </c>
      <c r="B783" t="s">
        <v>70</v>
      </c>
      <c r="C783">
        <v>2017</v>
      </c>
      <c r="D783" s="96">
        <v>4711.3838599999981</v>
      </c>
      <c r="E783" s="96">
        <v>50.947000000000003</v>
      </c>
      <c r="F783" s="96">
        <v>13491</v>
      </c>
      <c r="G783" s="96">
        <v>358</v>
      </c>
      <c r="H783" s="96">
        <v>87</v>
      </c>
      <c r="I783" s="96">
        <v>0.24301676452159879</v>
      </c>
      <c r="J783" s="96">
        <v>1.2634585172770481</v>
      </c>
      <c r="K783" s="96">
        <v>3</v>
      </c>
      <c r="L783" s="96">
        <v>68.054000000000002</v>
      </c>
    </row>
    <row r="784" spans="1:12" x14ac:dyDescent="0.25">
      <c r="A784" s="2">
        <v>3053</v>
      </c>
      <c r="B784" t="s">
        <v>70</v>
      </c>
      <c r="C784">
        <v>2018</v>
      </c>
      <c r="D784" s="96">
        <v>5038.9709700000003</v>
      </c>
      <c r="E784" s="96">
        <v>55.713000000000001</v>
      </c>
      <c r="F784" s="96">
        <v>13644</v>
      </c>
      <c r="G784" s="96">
        <v>354</v>
      </c>
      <c r="H784" s="96">
        <v>88</v>
      </c>
      <c r="I784" s="96">
        <v>0.24858756363391879</v>
      </c>
      <c r="J784" s="96">
        <v>1.296190246884573</v>
      </c>
      <c r="K784" s="96">
        <v>3</v>
      </c>
      <c r="L784" s="96">
        <v>68.054000000000002</v>
      </c>
    </row>
    <row r="785" spans="1:12" x14ac:dyDescent="0.25">
      <c r="A785" s="2">
        <v>3053</v>
      </c>
      <c r="B785" t="s">
        <v>70</v>
      </c>
      <c r="C785">
        <v>2019</v>
      </c>
      <c r="D785" s="96">
        <v>4834.8623199999993</v>
      </c>
      <c r="E785" s="96">
        <v>50.162999999999997</v>
      </c>
      <c r="F785" s="96">
        <v>13762</v>
      </c>
      <c r="G785" s="96">
        <v>358</v>
      </c>
      <c r="H785" s="96">
        <v>95</v>
      </c>
      <c r="I785" s="96">
        <v>0.26536312699317932</v>
      </c>
      <c r="J785" s="96">
        <v>1.325735868420733</v>
      </c>
      <c r="K785" s="96">
        <v>3</v>
      </c>
      <c r="L785" s="96">
        <v>68.054000000000002</v>
      </c>
    </row>
    <row r="786" spans="1:12" x14ac:dyDescent="0.25">
      <c r="A786" s="2">
        <v>3053</v>
      </c>
      <c r="B786" t="s">
        <v>70</v>
      </c>
      <c r="C786">
        <v>2020</v>
      </c>
      <c r="D786" s="96">
        <v>5428.8908600000004</v>
      </c>
      <c r="E786" s="96">
        <v>47.322000000000003</v>
      </c>
      <c r="F786" s="96">
        <v>13936</v>
      </c>
      <c r="G786" s="96">
        <v>353</v>
      </c>
      <c r="H786" s="96">
        <v>91</v>
      </c>
      <c r="I786" s="96">
        <v>0.25779035687446589</v>
      </c>
      <c r="J786" s="96">
        <v>1.4069338926020389</v>
      </c>
      <c r="K786" s="96">
        <v>3</v>
      </c>
      <c r="L786" s="96">
        <v>68.054000000000002</v>
      </c>
    </row>
    <row r="787" spans="1:12" x14ac:dyDescent="0.25">
      <c r="A787" s="2">
        <v>3053</v>
      </c>
      <c r="B787" t="s">
        <v>70</v>
      </c>
      <c r="C787">
        <v>2021</v>
      </c>
      <c r="D787" s="96">
        <v>4897.88232421875</v>
      </c>
      <c r="E787" s="96">
        <v>48.124000000000002</v>
      </c>
      <c r="F787" s="96">
        <v>14180</v>
      </c>
      <c r="G787" s="96">
        <v>364</v>
      </c>
      <c r="H787" s="96">
        <v>103</v>
      </c>
      <c r="I787" s="96">
        <v>0.28296703296703302</v>
      </c>
      <c r="J787" s="96">
        <v>1.458402218</v>
      </c>
      <c r="K787" s="96">
        <v>3</v>
      </c>
      <c r="L787" s="96">
        <v>48.124000549316413</v>
      </c>
    </row>
    <row r="788" spans="1:12" x14ac:dyDescent="0.25">
      <c r="A788" s="2">
        <v>3054</v>
      </c>
      <c r="B788" t="s">
        <v>75</v>
      </c>
      <c r="C788">
        <v>2005</v>
      </c>
      <c r="D788" s="96">
        <v>1363.57717</v>
      </c>
      <c r="E788" s="96">
        <v>40.533999999999999</v>
      </c>
      <c r="F788" s="96">
        <v>7466</v>
      </c>
      <c r="G788" s="96">
        <v>335</v>
      </c>
      <c r="H788" s="96">
        <v>82</v>
      </c>
      <c r="I788" s="96">
        <v>0.24477611482143399</v>
      </c>
      <c r="J788" s="96">
        <v>1</v>
      </c>
      <c r="K788" s="96">
        <v>3</v>
      </c>
      <c r="L788" s="96">
        <v>40.533999999999999</v>
      </c>
    </row>
    <row r="789" spans="1:12" x14ac:dyDescent="0.25">
      <c r="A789" s="2">
        <v>3054</v>
      </c>
      <c r="B789" t="s">
        <v>75</v>
      </c>
      <c r="C789">
        <v>2006</v>
      </c>
      <c r="D789" s="96">
        <v>1546.4477199999999</v>
      </c>
      <c r="E789" s="96">
        <v>43.843000000000004</v>
      </c>
      <c r="F789" s="96">
        <v>7703</v>
      </c>
      <c r="G789" s="96">
        <v>337</v>
      </c>
      <c r="H789" s="96">
        <v>83</v>
      </c>
      <c r="I789" s="96">
        <v>0.24629080295562741</v>
      </c>
      <c r="J789" s="96">
        <v>1.0202019225402501</v>
      </c>
      <c r="K789" s="96">
        <v>3</v>
      </c>
      <c r="L789" s="96">
        <v>43.843000000000004</v>
      </c>
    </row>
    <row r="790" spans="1:12" x14ac:dyDescent="0.25">
      <c r="A790" s="2">
        <v>3054</v>
      </c>
      <c r="B790" t="s">
        <v>75</v>
      </c>
      <c r="C790">
        <v>2007</v>
      </c>
      <c r="D790" s="96">
        <v>1718.5042800000001</v>
      </c>
      <c r="E790" s="96">
        <v>41.136000000000003</v>
      </c>
      <c r="F790" s="96">
        <v>7778</v>
      </c>
      <c r="G790" s="96">
        <v>337</v>
      </c>
      <c r="H790" s="96">
        <v>90</v>
      </c>
      <c r="I790" s="96">
        <v>0.26706230640411383</v>
      </c>
      <c r="J790" s="96">
        <v>1.05783897285015</v>
      </c>
      <c r="K790" s="96">
        <v>3</v>
      </c>
      <c r="L790" s="96">
        <v>43.843000000000004</v>
      </c>
    </row>
    <row r="791" spans="1:12" x14ac:dyDescent="0.25">
      <c r="A791" s="2">
        <v>3054</v>
      </c>
      <c r="B791" t="s">
        <v>75</v>
      </c>
      <c r="C791">
        <v>2008</v>
      </c>
      <c r="D791" s="96">
        <v>1733.5708199999999</v>
      </c>
      <c r="E791" s="96">
        <v>40.774999999999999</v>
      </c>
      <c r="F791" s="96">
        <v>7798</v>
      </c>
      <c r="G791" s="96">
        <v>337</v>
      </c>
      <c r="H791" s="96">
        <v>90</v>
      </c>
      <c r="I791" s="96">
        <v>0.26706230640411383</v>
      </c>
      <c r="J791" s="96">
        <v>1.0801527868051599</v>
      </c>
      <c r="K791" s="96">
        <v>3</v>
      </c>
      <c r="L791" s="96">
        <v>43.843000000000004</v>
      </c>
    </row>
    <row r="792" spans="1:12" x14ac:dyDescent="0.25">
      <c r="A792" s="2">
        <v>3054</v>
      </c>
      <c r="B792" t="s">
        <v>75</v>
      </c>
      <c r="C792">
        <v>2009</v>
      </c>
      <c r="D792" s="96">
        <v>1860.4489599999999</v>
      </c>
      <c r="E792" s="96">
        <v>40.256</v>
      </c>
      <c r="F792" s="96">
        <v>7880</v>
      </c>
      <c r="G792" s="96">
        <v>341</v>
      </c>
      <c r="H792" s="96">
        <v>95</v>
      </c>
      <c r="I792" s="96">
        <v>0.27859237790107733</v>
      </c>
      <c r="J792" s="96">
        <v>1.0943058118665809</v>
      </c>
      <c r="K792" s="96">
        <v>3</v>
      </c>
      <c r="L792" s="96">
        <v>43.843000000000004</v>
      </c>
    </row>
    <row r="793" spans="1:12" x14ac:dyDescent="0.25">
      <c r="A793" s="2">
        <v>3054</v>
      </c>
      <c r="B793" t="s">
        <v>75</v>
      </c>
      <c r="C793">
        <v>2010</v>
      </c>
      <c r="D793" s="96">
        <v>1801.22064</v>
      </c>
      <c r="E793" s="96">
        <v>42.305999999999997</v>
      </c>
      <c r="F793" s="96">
        <v>7882</v>
      </c>
      <c r="G793" s="96">
        <v>342</v>
      </c>
      <c r="H793" s="96">
        <v>101</v>
      </c>
      <c r="I793" s="96">
        <v>0.29532164335250849</v>
      </c>
      <c r="J793" s="96">
        <v>1.127717210088893</v>
      </c>
      <c r="K793" s="96">
        <v>3</v>
      </c>
      <c r="L793" s="96">
        <v>43.843000000000004</v>
      </c>
    </row>
    <row r="794" spans="1:12" x14ac:dyDescent="0.25">
      <c r="A794" s="2">
        <v>3054</v>
      </c>
      <c r="B794" t="s">
        <v>75</v>
      </c>
      <c r="C794">
        <v>2011</v>
      </c>
      <c r="D794" s="96">
        <v>1957.4713099999999</v>
      </c>
      <c r="E794" s="96">
        <v>45.651000000000003</v>
      </c>
      <c r="F794" s="96">
        <v>8000</v>
      </c>
      <c r="G794" s="96">
        <v>348</v>
      </c>
      <c r="H794" s="96">
        <v>102</v>
      </c>
      <c r="I794" s="96">
        <v>0.29310345649719238</v>
      </c>
      <c r="J794" s="96">
        <v>1.146665858992225</v>
      </c>
      <c r="K794" s="96">
        <v>3</v>
      </c>
      <c r="L794" s="96">
        <v>45.651000000000003</v>
      </c>
    </row>
    <row r="795" spans="1:12" x14ac:dyDescent="0.25">
      <c r="A795" s="2">
        <v>3054</v>
      </c>
      <c r="B795" t="s">
        <v>75</v>
      </c>
      <c r="C795">
        <v>2012</v>
      </c>
      <c r="D795" s="96">
        <v>2108.8442799999998</v>
      </c>
      <c r="E795" s="96">
        <v>44.481000000000002</v>
      </c>
      <c r="F795" s="96">
        <v>8187</v>
      </c>
      <c r="G795" s="96">
        <v>326</v>
      </c>
      <c r="H795" s="96">
        <v>91</v>
      </c>
      <c r="I795" s="96">
        <v>0.27914109826087952</v>
      </c>
      <c r="J795" s="96">
        <v>1.1651097143670821</v>
      </c>
      <c r="K795" s="96">
        <v>3</v>
      </c>
      <c r="L795" s="96">
        <v>45.651000000000003</v>
      </c>
    </row>
    <row r="796" spans="1:12" x14ac:dyDescent="0.25">
      <c r="A796" s="2">
        <v>3054</v>
      </c>
      <c r="B796" t="s">
        <v>75</v>
      </c>
      <c r="C796">
        <v>2013</v>
      </c>
      <c r="D796" s="96">
        <v>2252.6210299999989</v>
      </c>
      <c r="E796" s="96">
        <v>44.924999999999997</v>
      </c>
      <c r="F796" s="96">
        <v>8639</v>
      </c>
      <c r="G796" s="96">
        <v>326</v>
      </c>
      <c r="H796" s="96">
        <v>91</v>
      </c>
      <c r="I796" s="96">
        <v>0.27914109826087952</v>
      </c>
      <c r="J796" s="96">
        <v>1.183430563619132</v>
      </c>
      <c r="K796" s="96">
        <v>3</v>
      </c>
      <c r="L796" s="96">
        <v>45.651000000000003</v>
      </c>
    </row>
    <row r="797" spans="1:12" x14ac:dyDescent="0.25">
      <c r="A797" s="2">
        <v>3054</v>
      </c>
      <c r="B797" t="s">
        <v>75</v>
      </c>
      <c r="C797">
        <v>2014</v>
      </c>
      <c r="D797" s="96">
        <v>2238.014169999999</v>
      </c>
      <c r="E797" s="96">
        <v>39.097999999999999</v>
      </c>
      <c r="F797" s="96">
        <v>8672</v>
      </c>
      <c r="G797" s="96">
        <v>326</v>
      </c>
      <c r="H797" s="96">
        <v>91</v>
      </c>
      <c r="I797" s="96">
        <v>0.27914109826087952</v>
      </c>
      <c r="J797" s="96">
        <v>1.2032755955469121</v>
      </c>
      <c r="K797" s="96">
        <v>3</v>
      </c>
      <c r="L797" s="96">
        <v>45.651000000000003</v>
      </c>
    </row>
    <row r="798" spans="1:12" x14ac:dyDescent="0.25">
      <c r="A798" s="2">
        <v>3054</v>
      </c>
      <c r="B798" t="s">
        <v>75</v>
      </c>
      <c r="C798">
        <v>2015</v>
      </c>
      <c r="D798" s="96">
        <v>2353.9555999999998</v>
      </c>
      <c r="E798" s="96">
        <v>42.709000000000003</v>
      </c>
      <c r="F798" s="96">
        <v>9008</v>
      </c>
      <c r="G798" s="96">
        <v>333</v>
      </c>
      <c r="H798" s="96">
        <v>98</v>
      </c>
      <c r="I798" s="96">
        <v>0.29429429769515991</v>
      </c>
      <c r="J798" s="96">
        <v>1.2277103060682979</v>
      </c>
      <c r="K798" s="96">
        <v>3</v>
      </c>
      <c r="L798" s="96">
        <v>45.651000000000003</v>
      </c>
    </row>
    <row r="799" spans="1:12" x14ac:dyDescent="0.25">
      <c r="A799" s="2">
        <v>3054</v>
      </c>
      <c r="B799" t="s">
        <v>75</v>
      </c>
      <c r="C799">
        <v>2016</v>
      </c>
      <c r="D799" s="96">
        <v>2563.9635899999998</v>
      </c>
      <c r="E799" s="96">
        <v>45.91</v>
      </c>
      <c r="F799" s="96">
        <v>9234</v>
      </c>
      <c r="G799" s="96">
        <v>333</v>
      </c>
      <c r="H799" s="96">
        <v>98</v>
      </c>
      <c r="I799" s="96">
        <v>0.29429429769515991</v>
      </c>
      <c r="J799" s="96">
        <v>1.2405563987579731</v>
      </c>
      <c r="K799" s="96">
        <v>3</v>
      </c>
      <c r="L799" s="96">
        <v>45.91</v>
      </c>
    </row>
    <row r="800" spans="1:12" x14ac:dyDescent="0.25">
      <c r="A800" s="2">
        <v>3054</v>
      </c>
      <c r="B800" t="s">
        <v>75</v>
      </c>
      <c r="C800">
        <v>2017</v>
      </c>
      <c r="D800" s="96">
        <v>2627.4971999999998</v>
      </c>
      <c r="E800" s="96">
        <v>39.67</v>
      </c>
      <c r="F800" s="96">
        <v>9377</v>
      </c>
      <c r="G800" s="96">
        <v>333</v>
      </c>
      <c r="H800" s="96">
        <v>98</v>
      </c>
      <c r="I800" s="96">
        <v>0.29429429769515991</v>
      </c>
      <c r="J800" s="96">
        <v>1.2634585172770481</v>
      </c>
      <c r="K800" s="96">
        <v>3</v>
      </c>
      <c r="L800" s="96">
        <v>45.91</v>
      </c>
    </row>
    <row r="801" spans="1:12" x14ac:dyDescent="0.25">
      <c r="A801" s="2">
        <v>3054</v>
      </c>
      <c r="B801" t="s">
        <v>75</v>
      </c>
      <c r="C801">
        <v>2018</v>
      </c>
      <c r="D801" s="96">
        <v>2930.0578599999999</v>
      </c>
      <c r="E801" s="96">
        <v>52.067</v>
      </c>
      <c r="F801" s="96">
        <v>9461</v>
      </c>
      <c r="G801" s="96">
        <v>368</v>
      </c>
      <c r="H801" s="96">
        <v>132</v>
      </c>
      <c r="I801" s="96">
        <v>0.35869565606117249</v>
      </c>
      <c r="J801" s="96">
        <v>1.296190246884573</v>
      </c>
      <c r="K801" s="96">
        <v>3</v>
      </c>
      <c r="L801" s="96">
        <v>52.067</v>
      </c>
    </row>
    <row r="802" spans="1:12" x14ac:dyDescent="0.25">
      <c r="A802" s="2">
        <v>3054</v>
      </c>
      <c r="B802" t="s">
        <v>75</v>
      </c>
      <c r="C802">
        <v>2019</v>
      </c>
      <c r="D802" s="96">
        <v>2875.1057799999999</v>
      </c>
      <c r="E802" s="96">
        <v>49.55</v>
      </c>
      <c r="F802" s="96">
        <v>9558</v>
      </c>
      <c r="G802" s="96">
        <v>368</v>
      </c>
      <c r="H802" s="96">
        <v>132</v>
      </c>
      <c r="I802" s="96">
        <v>0.35869565606117249</v>
      </c>
      <c r="J802" s="96">
        <v>1.325735868420733</v>
      </c>
      <c r="K802" s="96">
        <v>3</v>
      </c>
      <c r="L802" s="96">
        <v>52.067</v>
      </c>
    </row>
    <row r="803" spans="1:12" x14ac:dyDescent="0.25">
      <c r="A803" s="2">
        <v>3054</v>
      </c>
      <c r="B803" t="s">
        <v>75</v>
      </c>
      <c r="C803">
        <v>2020</v>
      </c>
      <c r="D803" s="96">
        <v>3005.3007000000011</v>
      </c>
      <c r="E803" s="96">
        <v>48.808999999999997</v>
      </c>
      <c r="F803" s="96">
        <v>9632</v>
      </c>
      <c r="G803" s="96">
        <v>369</v>
      </c>
      <c r="H803" s="96">
        <v>137</v>
      </c>
      <c r="I803" s="96">
        <v>0.37127372622489929</v>
      </c>
      <c r="J803" s="96">
        <v>1.4069338926020389</v>
      </c>
      <c r="K803" s="96">
        <v>3</v>
      </c>
      <c r="L803" s="96">
        <v>52.067</v>
      </c>
    </row>
    <row r="804" spans="1:12" x14ac:dyDescent="0.25">
      <c r="A804" s="2">
        <v>3054</v>
      </c>
      <c r="B804" t="s">
        <v>75</v>
      </c>
      <c r="C804">
        <v>2021</v>
      </c>
      <c r="D804" s="96">
        <v>3210.091552734375</v>
      </c>
      <c r="E804" s="96">
        <v>49.789000000000001</v>
      </c>
      <c r="F804" s="96">
        <v>9731</v>
      </c>
      <c r="G804" s="96">
        <v>325</v>
      </c>
      <c r="H804" s="96">
        <v>109</v>
      </c>
      <c r="I804" s="96">
        <v>0.33538461538461539</v>
      </c>
      <c r="J804" s="96">
        <v>1.458402218</v>
      </c>
      <c r="K804" s="96">
        <v>3</v>
      </c>
      <c r="L804" s="96">
        <v>49.78900146484375</v>
      </c>
    </row>
    <row r="805" spans="1:12" x14ac:dyDescent="0.25">
      <c r="A805" s="2">
        <v>3056</v>
      </c>
      <c r="B805" t="s">
        <v>89</v>
      </c>
      <c r="C805">
        <v>2005</v>
      </c>
      <c r="D805" s="96">
        <v>1369.6574800000001</v>
      </c>
      <c r="E805" s="96">
        <v>42.283000000000001</v>
      </c>
      <c r="F805" s="96">
        <v>6343</v>
      </c>
      <c r="G805" s="96">
        <v>147</v>
      </c>
      <c r="H805" s="96">
        <v>47</v>
      </c>
      <c r="I805" s="96">
        <v>0.31972789764404302</v>
      </c>
      <c r="J805" s="96">
        <v>1</v>
      </c>
      <c r="K805" s="96">
        <v>3</v>
      </c>
      <c r="L805" s="96">
        <v>42.283000000000001</v>
      </c>
    </row>
    <row r="806" spans="1:12" x14ac:dyDescent="0.25">
      <c r="A806" s="2">
        <v>3056</v>
      </c>
      <c r="B806" t="s">
        <v>89</v>
      </c>
      <c r="C806">
        <v>2006</v>
      </c>
      <c r="D806" s="96">
        <v>1621.3458000000001</v>
      </c>
      <c r="E806" s="96">
        <v>43.121000000000002</v>
      </c>
      <c r="F806" s="96">
        <v>6457</v>
      </c>
      <c r="G806" s="96">
        <v>151</v>
      </c>
      <c r="H806" s="96">
        <v>49</v>
      </c>
      <c r="I806" s="96">
        <v>0.32450330257415771</v>
      </c>
      <c r="J806" s="96">
        <v>1.0202019225402501</v>
      </c>
      <c r="K806" s="96">
        <v>3</v>
      </c>
      <c r="L806" s="96">
        <v>43.121000000000002</v>
      </c>
    </row>
    <row r="807" spans="1:12" x14ac:dyDescent="0.25">
      <c r="A807" s="2">
        <v>3056</v>
      </c>
      <c r="B807" t="s">
        <v>89</v>
      </c>
      <c r="C807">
        <v>2007</v>
      </c>
      <c r="D807" s="96">
        <v>1620.2702300000001</v>
      </c>
      <c r="E807" s="96">
        <v>48.436</v>
      </c>
      <c r="F807" s="96">
        <v>6571</v>
      </c>
      <c r="G807" s="96">
        <v>153</v>
      </c>
      <c r="H807" s="96">
        <v>51</v>
      </c>
      <c r="I807" s="96">
        <v>0.3333333432674408</v>
      </c>
      <c r="J807" s="96">
        <v>1.05783897285015</v>
      </c>
      <c r="K807" s="96">
        <v>3</v>
      </c>
      <c r="L807" s="96">
        <v>48.436</v>
      </c>
    </row>
    <row r="808" spans="1:12" x14ac:dyDescent="0.25">
      <c r="A808" s="2">
        <v>3056</v>
      </c>
      <c r="B808" t="s">
        <v>89</v>
      </c>
      <c r="C808">
        <v>2008</v>
      </c>
      <c r="D808" s="96">
        <v>1631.76502</v>
      </c>
      <c r="E808" s="96">
        <v>41.631999999999998</v>
      </c>
      <c r="F808" s="96">
        <v>6622</v>
      </c>
      <c r="G808" s="96">
        <v>156</v>
      </c>
      <c r="H808" s="96">
        <v>54</v>
      </c>
      <c r="I808" s="96">
        <v>0.3461538553237915</v>
      </c>
      <c r="J808" s="96">
        <v>1.0801527868051599</v>
      </c>
      <c r="K808" s="96">
        <v>3</v>
      </c>
      <c r="L808" s="96">
        <v>48.436</v>
      </c>
    </row>
    <row r="809" spans="1:12" x14ac:dyDescent="0.25">
      <c r="A809" s="2">
        <v>3056</v>
      </c>
      <c r="B809" t="s">
        <v>89</v>
      </c>
      <c r="C809">
        <v>2009</v>
      </c>
      <c r="D809" s="96">
        <v>2096.9330100000002</v>
      </c>
      <c r="E809" s="96">
        <v>41.631999999999998</v>
      </c>
      <c r="F809" s="96">
        <v>6738</v>
      </c>
      <c r="G809" s="96">
        <v>156</v>
      </c>
      <c r="H809" s="96">
        <v>54</v>
      </c>
      <c r="I809" s="96">
        <v>0.3461538553237915</v>
      </c>
      <c r="J809" s="96">
        <v>1.0943058118665809</v>
      </c>
      <c r="K809" s="96">
        <v>3</v>
      </c>
      <c r="L809" s="96">
        <v>48.436</v>
      </c>
    </row>
    <row r="810" spans="1:12" x14ac:dyDescent="0.25">
      <c r="A810" s="2">
        <v>3056</v>
      </c>
      <c r="B810" t="s">
        <v>89</v>
      </c>
      <c r="C810">
        <v>2010</v>
      </c>
      <c r="D810" s="96">
        <v>2212.4728</v>
      </c>
      <c r="E810" s="96">
        <v>41.631999999999998</v>
      </c>
      <c r="F810" s="96">
        <v>6700</v>
      </c>
      <c r="G810" s="96">
        <v>156</v>
      </c>
      <c r="H810" s="96">
        <v>54</v>
      </c>
      <c r="I810" s="96">
        <v>0.3461538553237915</v>
      </c>
      <c r="J810" s="96">
        <v>1.127717210088893</v>
      </c>
      <c r="K810" s="96">
        <v>3</v>
      </c>
      <c r="L810" s="96">
        <v>48.436</v>
      </c>
    </row>
    <row r="811" spans="1:12" x14ac:dyDescent="0.25">
      <c r="A811" s="2">
        <v>3056</v>
      </c>
      <c r="B811" t="s">
        <v>89</v>
      </c>
      <c r="C811">
        <v>2011</v>
      </c>
      <c r="D811" s="96">
        <v>2227.8707800000002</v>
      </c>
      <c r="E811" s="96">
        <v>37.104999999999997</v>
      </c>
      <c r="F811" s="96">
        <v>6745</v>
      </c>
      <c r="G811" s="96">
        <v>157</v>
      </c>
      <c r="H811" s="96">
        <v>55</v>
      </c>
      <c r="I811" s="96">
        <v>0.35031846165657038</v>
      </c>
      <c r="J811" s="96">
        <v>1.146665858992225</v>
      </c>
      <c r="K811" s="96">
        <v>3</v>
      </c>
      <c r="L811" s="96">
        <v>48.436</v>
      </c>
    </row>
    <row r="812" spans="1:12" x14ac:dyDescent="0.25">
      <c r="A812" s="2">
        <v>3056</v>
      </c>
      <c r="B812" t="s">
        <v>89</v>
      </c>
      <c r="C812">
        <v>2012</v>
      </c>
      <c r="D812" s="96">
        <v>2319.7491300000002</v>
      </c>
      <c r="E812" s="96">
        <v>36.354999999999997</v>
      </c>
      <c r="F812" s="96">
        <v>6782</v>
      </c>
      <c r="G812" s="96">
        <v>157</v>
      </c>
      <c r="H812" s="96">
        <v>55</v>
      </c>
      <c r="I812" s="96">
        <v>0.35031846165657038</v>
      </c>
      <c r="J812" s="96">
        <v>1.1651097143670821</v>
      </c>
      <c r="K812" s="96">
        <v>3</v>
      </c>
      <c r="L812" s="96">
        <v>48.436</v>
      </c>
    </row>
    <row r="813" spans="1:12" x14ac:dyDescent="0.25">
      <c r="A813" s="2">
        <v>3056</v>
      </c>
      <c r="B813" t="s">
        <v>89</v>
      </c>
      <c r="C813">
        <v>2013</v>
      </c>
      <c r="D813" s="96">
        <v>2978.56369</v>
      </c>
      <c r="E813" s="96">
        <v>39.113</v>
      </c>
      <c r="F813" s="96">
        <v>6858</v>
      </c>
      <c r="G813" s="96">
        <v>154</v>
      </c>
      <c r="H813" s="96">
        <v>79</v>
      </c>
      <c r="I813" s="96">
        <v>0.51298701763153076</v>
      </c>
      <c r="J813" s="96">
        <v>1.183430563619132</v>
      </c>
      <c r="K813" s="96">
        <v>3</v>
      </c>
      <c r="L813" s="96">
        <v>48.436</v>
      </c>
    </row>
    <row r="814" spans="1:12" x14ac:dyDescent="0.25">
      <c r="A814" s="2">
        <v>3056</v>
      </c>
      <c r="B814" t="s">
        <v>89</v>
      </c>
      <c r="C814">
        <v>2014</v>
      </c>
      <c r="D814" s="96">
        <v>2491.1610599999999</v>
      </c>
      <c r="E814" s="96">
        <v>35.857999999999997</v>
      </c>
      <c r="F814" s="96">
        <v>6935</v>
      </c>
      <c r="G814" s="96">
        <v>133</v>
      </c>
      <c r="H814" s="96">
        <v>54</v>
      </c>
      <c r="I814" s="96">
        <v>0.40601503849029541</v>
      </c>
      <c r="J814" s="96">
        <v>1.2032755955469121</v>
      </c>
      <c r="K814" s="96">
        <v>3</v>
      </c>
      <c r="L814" s="96">
        <v>48.436</v>
      </c>
    </row>
    <row r="815" spans="1:12" x14ac:dyDescent="0.25">
      <c r="A815" s="2">
        <v>3056</v>
      </c>
      <c r="B815" t="s">
        <v>89</v>
      </c>
      <c r="C815">
        <v>2015</v>
      </c>
      <c r="D815" s="96">
        <v>2500.8868699999998</v>
      </c>
      <c r="E815" s="96">
        <v>37.921999999999997</v>
      </c>
      <c r="F815" s="96">
        <v>7059</v>
      </c>
      <c r="G815" s="96">
        <v>134</v>
      </c>
      <c r="H815" s="96">
        <v>56</v>
      </c>
      <c r="I815" s="96">
        <v>0.41791045665740972</v>
      </c>
      <c r="J815" s="96">
        <v>1.2277103060682979</v>
      </c>
      <c r="K815" s="96">
        <v>3</v>
      </c>
      <c r="L815" s="96">
        <v>48.436</v>
      </c>
    </row>
    <row r="816" spans="1:12" x14ac:dyDescent="0.25">
      <c r="A816" s="2">
        <v>3056</v>
      </c>
      <c r="B816" t="s">
        <v>89</v>
      </c>
      <c r="C816">
        <v>2016</v>
      </c>
      <c r="D816" s="96">
        <v>2725.0054500000001</v>
      </c>
      <c r="E816" s="96">
        <v>39.302</v>
      </c>
      <c r="F816" s="96">
        <v>7095</v>
      </c>
      <c r="G816" s="96">
        <v>134</v>
      </c>
      <c r="H816" s="96">
        <v>56</v>
      </c>
      <c r="I816" s="96">
        <v>0.41791045665740972</v>
      </c>
      <c r="J816" s="96">
        <v>1.2405563987579731</v>
      </c>
      <c r="K816" s="96">
        <v>3</v>
      </c>
      <c r="L816" s="96">
        <v>48.436</v>
      </c>
    </row>
    <row r="817" spans="1:12" x14ac:dyDescent="0.25">
      <c r="A817" s="2">
        <v>3056</v>
      </c>
      <c r="B817" t="s">
        <v>89</v>
      </c>
      <c r="C817">
        <v>2017</v>
      </c>
      <c r="D817" s="96">
        <v>2695.0600300000001</v>
      </c>
      <c r="E817" s="96">
        <v>35.939</v>
      </c>
      <c r="F817" s="96">
        <v>7201</v>
      </c>
      <c r="G817" s="96">
        <v>134</v>
      </c>
      <c r="H817" s="96">
        <v>59</v>
      </c>
      <c r="I817" s="96">
        <v>0.44029849767684942</v>
      </c>
      <c r="J817" s="96">
        <v>1.2634585172770481</v>
      </c>
      <c r="K817" s="96">
        <v>3</v>
      </c>
      <c r="L817" s="96">
        <v>48.436</v>
      </c>
    </row>
    <row r="818" spans="1:12" x14ac:dyDescent="0.25">
      <c r="A818" s="2">
        <v>3056</v>
      </c>
      <c r="B818" t="s">
        <v>89</v>
      </c>
      <c r="C818">
        <v>2018</v>
      </c>
      <c r="D818" s="96">
        <v>2932.07834</v>
      </c>
      <c r="E818" s="96">
        <v>36.174999999999997</v>
      </c>
      <c r="F818" s="96">
        <v>7123</v>
      </c>
      <c r="G818" s="96">
        <v>136</v>
      </c>
      <c r="H818" s="96">
        <v>60</v>
      </c>
      <c r="I818" s="96">
        <v>0.44117647409439092</v>
      </c>
      <c r="J818" s="96">
        <v>1.296190246884573</v>
      </c>
      <c r="K818" s="96">
        <v>3</v>
      </c>
      <c r="L818" s="96">
        <v>48.436</v>
      </c>
    </row>
    <row r="819" spans="1:12" x14ac:dyDescent="0.25">
      <c r="A819" s="2">
        <v>3056</v>
      </c>
      <c r="B819" t="s">
        <v>89</v>
      </c>
      <c r="C819">
        <v>2019</v>
      </c>
      <c r="D819" s="96">
        <v>2873.1257000000001</v>
      </c>
      <c r="E819" s="96">
        <v>34.046999999999997</v>
      </c>
      <c r="F819" s="96">
        <v>7129</v>
      </c>
      <c r="G819" s="96">
        <v>132</v>
      </c>
      <c r="H819" s="96">
        <v>61</v>
      </c>
      <c r="I819" s="96">
        <v>0.46212121844291693</v>
      </c>
      <c r="J819" s="96">
        <v>1.325735868420733</v>
      </c>
      <c r="K819" s="96">
        <v>3</v>
      </c>
      <c r="L819" s="96">
        <v>48.436</v>
      </c>
    </row>
    <row r="820" spans="1:12" x14ac:dyDescent="0.25">
      <c r="A820" s="2">
        <v>3056</v>
      </c>
      <c r="B820" t="s">
        <v>89</v>
      </c>
      <c r="C820">
        <v>2020</v>
      </c>
      <c r="D820" s="96">
        <v>2842.84123</v>
      </c>
      <c r="E820" s="96">
        <v>36.683</v>
      </c>
      <c r="F820" s="96">
        <v>7719</v>
      </c>
      <c r="G820" s="96">
        <v>132</v>
      </c>
      <c r="H820" s="96">
        <v>62</v>
      </c>
      <c r="I820" s="96">
        <v>0.46969696879386902</v>
      </c>
      <c r="J820" s="96">
        <v>1.4069338926020389</v>
      </c>
      <c r="K820" s="96">
        <v>3</v>
      </c>
      <c r="L820" s="96">
        <v>48.436</v>
      </c>
    </row>
    <row r="821" spans="1:12" x14ac:dyDescent="0.25">
      <c r="A821" s="2">
        <v>3056</v>
      </c>
      <c r="B821" t="s">
        <v>89</v>
      </c>
      <c r="C821">
        <v>2021</v>
      </c>
      <c r="D821" s="96">
        <v>2883.03759765625</v>
      </c>
      <c r="E821" s="96">
        <v>37.04</v>
      </c>
      <c r="F821" s="96">
        <v>7934</v>
      </c>
      <c r="G821" s="96">
        <v>139</v>
      </c>
      <c r="H821" s="96">
        <v>72</v>
      </c>
      <c r="I821" s="96">
        <v>0.51798561151079137</v>
      </c>
      <c r="J821" s="96">
        <v>1.458402218</v>
      </c>
      <c r="K821" s="96">
        <v>3</v>
      </c>
      <c r="L821" s="96">
        <v>37.040000915527337</v>
      </c>
    </row>
    <row r="822" spans="1:12" x14ac:dyDescent="0.25">
      <c r="A822" s="2">
        <v>3057</v>
      </c>
      <c r="B822" t="s">
        <v>48</v>
      </c>
      <c r="C822">
        <v>2005</v>
      </c>
      <c r="D822" s="96">
        <v>1426.2076500000001</v>
      </c>
      <c r="E822" s="96">
        <v>28.286000000000001</v>
      </c>
      <c r="F822" s="96">
        <v>6086</v>
      </c>
      <c r="G822" s="96">
        <v>140</v>
      </c>
      <c r="H822" s="96">
        <v>63</v>
      </c>
      <c r="I822" s="96">
        <v>0.44999998807907099</v>
      </c>
      <c r="J822" s="96">
        <v>1</v>
      </c>
      <c r="K822" s="96">
        <v>3</v>
      </c>
      <c r="L822" s="96">
        <v>28.286000000000001</v>
      </c>
    </row>
    <row r="823" spans="1:12" x14ac:dyDescent="0.25">
      <c r="A823" s="2">
        <v>3057</v>
      </c>
      <c r="B823" t="s">
        <v>48</v>
      </c>
      <c r="C823">
        <v>2006</v>
      </c>
      <c r="D823" s="96">
        <v>1433.6104700000001</v>
      </c>
      <c r="E823" s="96">
        <v>27.178999999999998</v>
      </c>
      <c r="F823" s="96">
        <v>6158</v>
      </c>
      <c r="G823" s="96">
        <v>140</v>
      </c>
      <c r="H823" s="96">
        <v>63</v>
      </c>
      <c r="I823" s="96">
        <v>0.44999998807907099</v>
      </c>
      <c r="J823" s="96">
        <v>1.0202019225402501</v>
      </c>
      <c r="K823" s="96">
        <v>3</v>
      </c>
      <c r="L823" s="96">
        <v>28.286000000000001</v>
      </c>
    </row>
    <row r="824" spans="1:12" x14ac:dyDescent="0.25">
      <c r="A824" s="2">
        <v>3057</v>
      </c>
      <c r="B824" t="s">
        <v>48</v>
      </c>
      <c r="C824">
        <v>2007</v>
      </c>
      <c r="D824" s="96">
        <v>1502.5503699999999</v>
      </c>
      <c r="E824" s="96">
        <v>27.573</v>
      </c>
      <c r="F824" s="96">
        <v>6239</v>
      </c>
      <c r="G824" s="96">
        <v>146</v>
      </c>
      <c r="H824" s="96">
        <v>69</v>
      </c>
      <c r="I824" s="96">
        <v>0.4726027250289917</v>
      </c>
      <c r="J824" s="96">
        <v>1.05783897285015</v>
      </c>
      <c r="K824" s="96">
        <v>3</v>
      </c>
      <c r="L824" s="96">
        <v>28.286000000000001</v>
      </c>
    </row>
    <row r="825" spans="1:12" x14ac:dyDescent="0.25">
      <c r="A825" s="2">
        <v>3057</v>
      </c>
      <c r="B825" t="s">
        <v>48</v>
      </c>
      <c r="C825">
        <v>2008</v>
      </c>
      <c r="D825" s="96">
        <v>1564.7786799999999</v>
      </c>
      <c r="E825" s="96">
        <v>27.584</v>
      </c>
      <c r="F825" s="96">
        <v>6309</v>
      </c>
      <c r="G825" s="96">
        <v>146</v>
      </c>
      <c r="H825" s="96">
        <v>69</v>
      </c>
      <c r="I825" s="96">
        <v>0.4726027250289917</v>
      </c>
      <c r="J825" s="96">
        <v>1.0801527868051599</v>
      </c>
      <c r="K825" s="96">
        <v>3</v>
      </c>
      <c r="L825" s="96">
        <v>28.286000000000001</v>
      </c>
    </row>
    <row r="826" spans="1:12" x14ac:dyDescent="0.25">
      <c r="A826" s="2">
        <v>3057</v>
      </c>
      <c r="B826" t="s">
        <v>48</v>
      </c>
      <c r="C826">
        <v>2009</v>
      </c>
      <c r="D826" s="96">
        <v>1722.7016699999999</v>
      </c>
      <c r="E826" s="96">
        <v>27.294</v>
      </c>
      <c r="F826" s="96">
        <v>6382</v>
      </c>
      <c r="G826" s="96">
        <v>146</v>
      </c>
      <c r="H826" s="96">
        <v>69</v>
      </c>
      <c r="I826" s="96">
        <v>0.4726027250289917</v>
      </c>
      <c r="J826" s="96">
        <v>1.0943058118665809</v>
      </c>
      <c r="K826" s="96">
        <v>3</v>
      </c>
      <c r="L826" s="96">
        <v>28.286000000000001</v>
      </c>
    </row>
    <row r="827" spans="1:12" x14ac:dyDescent="0.25">
      <c r="A827" s="2">
        <v>3057</v>
      </c>
      <c r="B827" t="s">
        <v>48</v>
      </c>
      <c r="C827">
        <v>2010</v>
      </c>
      <c r="D827" s="96">
        <v>1842.8898999999999</v>
      </c>
      <c r="E827" s="96">
        <v>27.922000000000001</v>
      </c>
      <c r="F827" s="96">
        <v>6463</v>
      </c>
      <c r="G827" s="96">
        <v>147</v>
      </c>
      <c r="H827" s="96">
        <v>69</v>
      </c>
      <c r="I827" s="96">
        <v>0.46938776969909668</v>
      </c>
      <c r="J827" s="96">
        <v>1.127717210088893</v>
      </c>
      <c r="K827" s="96">
        <v>3</v>
      </c>
      <c r="L827" s="96">
        <v>28.286000000000001</v>
      </c>
    </row>
    <row r="828" spans="1:12" x14ac:dyDescent="0.25">
      <c r="A828" s="2">
        <v>3057</v>
      </c>
      <c r="B828" t="s">
        <v>48</v>
      </c>
      <c r="C828">
        <v>2011</v>
      </c>
      <c r="D828" s="96">
        <v>1987.66336</v>
      </c>
      <c r="E828" s="96">
        <v>28.006</v>
      </c>
      <c r="F828" s="96">
        <v>6496</v>
      </c>
      <c r="G828" s="96">
        <v>161</v>
      </c>
      <c r="H828" s="96">
        <v>70</v>
      </c>
      <c r="I828" s="96">
        <v>0.43478259444236761</v>
      </c>
      <c r="J828" s="96">
        <v>1.146665858992225</v>
      </c>
      <c r="K828" s="96">
        <v>3</v>
      </c>
      <c r="L828" s="96">
        <v>28.286000000000001</v>
      </c>
    </row>
    <row r="829" spans="1:12" x14ac:dyDescent="0.25">
      <c r="A829" s="2">
        <v>3057</v>
      </c>
      <c r="B829" t="s">
        <v>48</v>
      </c>
      <c r="C829">
        <v>2012</v>
      </c>
      <c r="D829" s="96">
        <v>2224.6869700000002</v>
      </c>
      <c r="E829" s="96">
        <v>28.573</v>
      </c>
      <c r="F829" s="96">
        <v>6647</v>
      </c>
      <c r="G829" s="96">
        <v>149</v>
      </c>
      <c r="H829" s="96">
        <v>70</v>
      </c>
      <c r="I829" s="96">
        <v>0.46979865431785578</v>
      </c>
      <c r="J829" s="96">
        <v>1.1651097143670821</v>
      </c>
      <c r="K829" s="96">
        <v>3</v>
      </c>
      <c r="L829" s="96">
        <v>28.573</v>
      </c>
    </row>
    <row r="830" spans="1:12" x14ac:dyDescent="0.25">
      <c r="A830" s="2">
        <v>3057</v>
      </c>
      <c r="B830" t="s">
        <v>48</v>
      </c>
      <c r="C830">
        <v>2013</v>
      </c>
      <c r="D830" s="96">
        <v>2069.3633199999999</v>
      </c>
      <c r="E830" s="96">
        <v>28.655999999999999</v>
      </c>
      <c r="F830" s="96">
        <v>6710</v>
      </c>
      <c r="G830" s="96">
        <v>151</v>
      </c>
      <c r="H830" s="96">
        <v>72</v>
      </c>
      <c r="I830" s="96">
        <v>0.4768211841583252</v>
      </c>
      <c r="J830" s="96">
        <v>1.183430563619132</v>
      </c>
      <c r="K830" s="96">
        <v>3</v>
      </c>
      <c r="L830" s="96">
        <v>28.655999999999999</v>
      </c>
    </row>
    <row r="831" spans="1:12" x14ac:dyDescent="0.25">
      <c r="A831" s="2">
        <v>3057</v>
      </c>
      <c r="B831" t="s">
        <v>48</v>
      </c>
      <c r="C831">
        <v>2014</v>
      </c>
      <c r="D831" s="96">
        <v>2070.8133199999988</v>
      </c>
      <c r="E831" s="96">
        <v>26.85</v>
      </c>
      <c r="F831" s="96">
        <v>6729</v>
      </c>
      <c r="G831" s="96">
        <v>151</v>
      </c>
      <c r="H831" s="96">
        <v>72</v>
      </c>
      <c r="I831" s="96">
        <v>0.4768211841583252</v>
      </c>
      <c r="J831" s="96">
        <v>1.2032755955469121</v>
      </c>
      <c r="K831" s="96">
        <v>3</v>
      </c>
      <c r="L831" s="96">
        <v>28.655999999999999</v>
      </c>
    </row>
    <row r="832" spans="1:12" x14ac:dyDescent="0.25">
      <c r="A832" s="2">
        <v>3057</v>
      </c>
      <c r="B832" t="s">
        <v>48</v>
      </c>
      <c r="C832">
        <v>2015</v>
      </c>
      <c r="D832" s="96">
        <v>2158.91068</v>
      </c>
      <c r="E832" s="96">
        <v>28.655999999999999</v>
      </c>
      <c r="F832" s="96">
        <v>6757</v>
      </c>
      <c r="G832" s="96">
        <v>151</v>
      </c>
      <c r="H832" s="96">
        <v>72</v>
      </c>
      <c r="I832" s="96">
        <v>0.4768211841583252</v>
      </c>
      <c r="J832" s="96">
        <v>1.2277103060682979</v>
      </c>
      <c r="K832" s="96">
        <v>3</v>
      </c>
      <c r="L832" s="96">
        <v>28.655999999999999</v>
      </c>
    </row>
    <row r="833" spans="1:12" x14ac:dyDescent="0.25">
      <c r="A833" s="2">
        <v>3057</v>
      </c>
      <c r="B833" t="s">
        <v>48</v>
      </c>
      <c r="C833">
        <v>2016</v>
      </c>
      <c r="D833" s="96">
        <v>2171.1867200000002</v>
      </c>
      <c r="E833" s="96">
        <v>27.792999999999999</v>
      </c>
      <c r="F833" s="96">
        <v>6798</v>
      </c>
      <c r="G833" s="96">
        <v>153</v>
      </c>
      <c r="H833" s="96">
        <v>73</v>
      </c>
      <c r="I833" s="96">
        <v>0.47712418437004089</v>
      </c>
      <c r="J833" s="96">
        <v>1.2405563987579731</v>
      </c>
      <c r="K833" s="96">
        <v>3</v>
      </c>
      <c r="L833" s="96">
        <v>28.655999999999999</v>
      </c>
    </row>
    <row r="834" spans="1:12" x14ac:dyDescent="0.25">
      <c r="A834" s="2">
        <v>3057</v>
      </c>
      <c r="B834" t="s">
        <v>48</v>
      </c>
      <c r="C834">
        <v>2017</v>
      </c>
      <c r="D834" s="96">
        <v>2369.3309399999989</v>
      </c>
      <c r="E834" s="96">
        <v>24.77</v>
      </c>
      <c r="F834" s="96">
        <v>6916</v>
      </c>
      <c r="G834" s="96">
        <v>156</v>
      </c>
      <c r="H834" s="96">
        <v>77</v>
      </c>
      <c r="I834" s="96">
        <v>0.49358972907066351</v>
      </c>
      <c r="J834" s="96">
        <v>1.2634585172770481</v>
      </c>
      <c r="K834" s="96">
        <v>3</v>
      </c>
      <c r="L834" s="96">
        <v>28.655999999999999</v>
      </c>
    </row>
    <row r="835" spans="1:12" x14ac:dyDescent="0.25">
      <c r="A835" s="2">
        <v>3057</v>
      </c>
      <c r="B835" t="s">
        <v>48</v>
      </c>
      <c r="C835">
        <v>2018</v>
      </c>
      <c r="D835" s="96">
        <v>2454.6962400000002</v>
      </c>
      <c r="E835" s="96">
        <v>26.524000000000001</v>
      </c>
      <c r="F835" s="96">
        <v>7022</v>
      </c>
      <c r="G835" s="96">
        <v>156</v>
      </c>
      <c r="H835" s="96">
        <v>78</v>
      </c>
      <c r="I835" s="96">
        <v>0.5</v>
      </c>
      <c r="J835" s="96">
        <v>1.296190246884573</v>
      </c>
      <c r="K835" s="96">
        <v>3</v>
      </c>
      <c r="L835" s="96">
        <v>28.655999999999999</v>
      </c>
    </row>
    <row r="836" spans="1:12" x14ac:dyDescent="0.25">
      <c r="A836" s="2">
        <v>3057</v>
      </c>
      <c r="B836" t="s">
        <v>48</v>
      </c>
      <c r="C836">
        <v>2019</v>
      </c>
      <c r="D836" s="96">
        <v>2597.4844199999989</v>
      </c>
      <c r="E836" s="96">
        <v>24.218</v>
      </c>
      <c r="F836" s="96">
        <v>7156</v>
      </c>
      <c r="G836" s="96">
        <v>159</v>
      </c>
      <c r="H836" s="96">
        <v>81</v>
      </c>
      <c r="I836" s="96">
        <v>0.50943398475646973</v>
      </c>
      <c r="J836" s="96">
        <v>1.325735868420733</v>
      </c>
      <c r="K836" s="96">
        <v>3</v>
      </c>
      <c r="L836" s="96">
        <v>28.655999999999999</v>
      </c>
    </row>
    <row r="837" spans="1:12" x14ac:dyDescent="0.25">
      <c r="A837" s="2">
        <v>3057</v>
      </c>
      <c r="B837" t="s">
        <v>48</v>
      </c>
      <c r="C837">
        <v>2020</v>
      </c>
      <c r="D837" s="96">
        <v>2455.5828200000001</v>
      </c>
      <c r="E837" s="96">
        <v>28.899000000000001</v>
      </c>
      <c r="F837" s="96">
        <v>7283</v>
      </c>
      <c r="G837" s="96">
        <v>160</v>
      </c>
      <c r="H837" s="96">
        <v>82</v>
      </c>
      <c r="I837" s="96">
        <v>0.51249998807907104</v>
      </c>
      <c r="J837" s="96">
        <v>1.4069338926020389</v>
      </c>
      <c r="K837" s="96">
        <v>3</v>
      </c>
      <c r="L837" s="96">
        <v>28.899000000000001</v>
      </c>
    </row>
    <row r="838" spans="1:12" x14ac:dyDescent="0.25">
      <c r="A838" s="2">
        <v>3057</v>
      </c>
      <c r="B838" t="s">
        <v>48</v>
      </c>
      <c r="C838">
        <v>2021</v>
      </c>
      <c r="D838" s="96">
        <v>2448.867431640625</v>
      </c>
      <c r="E838" s="96">
        <v>28.408000000000001</v>
      </c>
      <c r="F838" s="96">
        <v>7385</v>
      </c>
      <c r="G838" s="96">
        <v>160</v>
      </c>
      <c r="H838" s="96">
        <v>82</v>
      </c>
      <c r="I838" s="96">
        <v>0.51249999999999996</v>
      </c>
      <c r="J838" s="96">
        <v>1.458402218</v>
      </c>
      <c r="K838" s="96">
        <v>3</v>
      </c>
      <c r="L838" s="96">
        <v>28.89900016784668</v>
      </c>
    </row>
    <row r="839" spans="1:12" x14ac:dyDescent="0.25">
      <c r="A839" s="2">
        <v>3058</v>
      </c>
      <c r="B839" t="s">
        <v>77</v>
      </c>
      <c r="C839">
        <v>2005</v>
      </c>
      <c r="D839" s="96">
        <v>1607.7315900000001</v>
      </c>
      <c r="E839" s="96">
        <v>23.943000000000001</v>
      </c>
      <c r="F839" s="96">
        <v>6202</v>
      </c>
      <c r="G839" s="96">
        <v>370</v>
      </c>
      <c r="H839" s="96">
        <v>5</v>
      </c>
      <c r="I839" s="96">
        <v>1.351351384073496E-2</v>
      </c>
      <c r="J839" s="96">
        <v>1</v>
      </c>
      <c r="K839" s="96">
        <v>3</v>
      </c>
      <c r="L839" s="96">
        <v>23.943000000000001</v>
      </c>
    </row>
    <row r="840" spans="1:12" x14ac:dyDescent="0.25">
      <c r="A840" s="2">
        <v>3058</v>
      </c>
      <c r="B840" t="s">
        <v>77</v>
      </c>
      <c r="C840">
        <v>2006</v>
      </c>
      <c r="D840" s="96">
        <v>1714.8258499999999</v>
      </c>
      <c r="E840" s="96">
        <v>21.843</v>
      </c>
      <c r="F840" s="96">
        <v>6135</v>
      </c>
      <c r="G840" s="96">
        <v>370</v>
      </c>
      <c r="H840" s="96">
        <v>5</v>
      </c>
      <c r="I840" s="96">
        <v>1.351351384073496E-2</v>
      </c>
      <c r="J840" s="96">
        <v>1.0202019225402501</v>
      </c>
      <c r="K840" s="96">
        <v>3</v>
      </c>
      <c r="L840" s="96">
        <v>23.943000000000001</v>
      </c>
    </row>
    <row r="841" spans="1:12" x14ac:dyDescent="0.25">
      <c r="A841" s="2">
        <v>3058</v>
      </c>
      <c r="B841" t="s">
        <v>77</v>
      </c>
      <c r="C841">
        <v>2007</v>
      </c>
      <c r="D841" s="96">
        <v>1835.1368399999999</v>
      </c>
      <c r="E841" s="96">
        <v>25.689</v>
      </c>
      <c r="F841" s="96">
        <v>6112</v>
      </c>
      <c r="G841" s="96">
        <v>370</v>
      </c>
      <c r="H841" s="96">
        <v>5</v>
      </c>
      <c r="I841" s="96">
        <v>1.351351384073496E-2</v>
      </c>
      <c r="J841" s="96">
        <v>1.05783897285015</v>
      </c>
      <c r="K841" s="96">
        <v>3</v>
      </c>
      <c r="L841" s="96">
        <v>25.689</v>
      </c>
    </row>
    <row r="842" spans="1:12" x14ac:dyDescent="0.25">
      <c r="A842" s="2">
        <v>3058</v>
      </c>
      <c r="B842" t="s">
        <v>77</v>
      </c>
      <c r="C842">
        <v>2008</v>
      </c>
      <c r="D842" s="96">
        <v>1945.0194200000001</v>
      </c>
      <c r="E842" s="96">
        <v>24.006</v>
      </c>
      <c r="F842" s="96">
        <v>6055</v>
      </c>
      <c r="G842" s="96">
        <v>370</v>
      </c>
      <c r="H842" s="96">
        <v>5</v>
      </c>
      <c r="I842" s="96">
        <v>1.351351384073496E-2</v>
      </c>
      <c r="J842" s="96">
        <v>1.0801527868051599</v>
      </c>
      <c r="K842" s="96">
        <v>3</v>
      </c>
      <c r="L842" s="96">
        <v>25.689</v>
      </c>
    </row>
    <row r="843" spans="1:12" x14ac:dyDescent="0.25">
      <c r="A843" s="2">
        <v>3058</v>
      </c>
      <c r="B843" t="s">
        <v>77</v>
      </c>
      <c r="C843">
        <v>2009</v>
      </c>
      <c r="D843" s="96">
        <v>2025.8059000000001</v>
      </c>
      <c r="E843" s="96">
        <v>24.291</v>
      </c>
      <c r="F843" s="96">
        <v>6050</v>
      </c>
      <c r="G843" s="96">
        <v>370</v>
      </c>
      <c r="H843" s="96">
        <v>5</v>
      </c>
      <c r="I843" s="96">
        <v>1.351351384073496E-2</v>
      </c>
      <c r="J843" s="96">
        <v>1.0943058118665809</v>
      </c>
      <c r="K843" s="96">
        <v>3</v>
      </c>
      <c r="L843" s="96">
        <v>25.689</v>
      </c>
    </row>
    <row r="844" spans="1:12" x14ac:dyDescent="0.25">
      <c r="A844" s="2">
        <v>3058</v>
      </c>
      <c r="B844" t="s">
        <v>77</v>
      </c>
      <c r="C844">
        <v>2010</v>
      </c>
      <c r="D844" s="96">
        <v>2056.6020800000001</v>
      </c>
      <c r="E844" s="96">
        <v>23.891999999999999</v>
      </c>
      <c r="F844" s="96">
        <v>6026</v>
      </c>
      <c r="G844" s="96">
        <v>370</v>
      </c>
      <c r="H844" s="96">
        <v>5</v>
      </c>
      <c r="I844" s="96">
        <v>1.351351384073496E-2</v>
      </c>
      <c r="J844" s="96">
        <v>1.127717210088893</v>
      </c>
      <c r="K844" s="96">
        <v>3</v>
      </c>
      <c r="L844" s="96">
        <v>25.689</v>
      </c>
    </row>
    <row r="845" spans="1:12" x14ac:dyDescent="0.25">
      <c r="A845" s="2">
        <v>3058</v>
      </c>
      <c r="B845" t="s">
        <v>77</v>
      </c>
      <c r="C845">
        <v>2011</v>
      </c>
      <c r="D845" s="96">
        <v>2142.1021900000001</v>
      </c>
      <c r="E845" s="96">
        <v>22.917999999999999</v>
      </c>
      <c r="F845" s="96">
        <v>6059</v>
      </c>
      <c r="G845" s="96">
        <v>370</v>
      </c>
      <c r="H845" s="96">
        <v>5</v>
      </c>
      <c r="I845" s="96">
        <v>1.351351384073496E-2</v>
      </c>
      <c r="J845" s="96">
        <v>1.146665858992225</v>
      </c>
      <c r="K845" s="96">
        <v>3</v>
      </c>
      <c r="L845" s="96">
        <v>25.689</v>
      </c>
    </row>
    <row r="846" spans="1:12" x14ac:dyDescent="0.25">
      <c r="A846" s="2">
        <v>3058</v>
      </c>
      <c r="B846" t="s">
        <v>77</v>
      </c>
      <c r="C846">
        <v>2012</v>
      </c>
      <c r="D846" s="96">
        <v>2441.5961200000002</v>
      </c>
      <c r="E846" s="96">
        <v>22.683</v>
      </c>
      <c r="F846" s="96">
        <v>6068</v>
      </c>
      <c r="G846" s="96">
        <v>370</v>
      </c>
      <c r="H846" s="96">
        <v>3</v>
      </c>
      <c r="I846" s="96">
        <v>8.1081083044409752E-3</v>
      </c>
      <c r="J846" s="96">
        <v>1.1651097143670821</v>
      </c>
      <c r="K846" s="96">
        <v>3</v>
      </c>
      <c r="L846" s="96">
        <v>25.689</v>
      </c>
    </row>
    <row r="847" spans="1:12" x14ac:dyDescent="0.25">
      <c r="A847" s="2">
        <v>3058</v>
      </c>
      <c r="B847" t="s">
        <v>77</v>
      </c>
      <c r="C847">
        <v>2013</v>
      </c>
      <c r="D847" s="96">
        <v>3551.2289099999998</v>
      </c>
      <c r="E847" s="96">
        <v>24.398</v>
      </c>
      <c r="F847" s="96">
        <v>6065</v>
      </c>
      <c r="G847" s="96">
        <v>370</v>
      </c>
      <c r="H847" s="96">
        <v>3</v>
      </c>
      <c r="I847" s="96">
        <v>8.1081083044409752E-3</v>
      </c>
      <c r="J847" s="96">
        <v>1.183430563619132</v>
      </c>
      <c r="K847" s="96">
        <v>3</v>
      </c>
      <c r="L847" s="96">
        <v>25.689</v>
      </c>
    </row>
    <row r="848" spans="1:12" x14ac:dyDescent="0.25">
      <c r="A848" s="2">
        <v>3058</v>
      </c>
      <c r="B848" t="s">
        <v>77</v>
      </c>
      <c r="C848">
        <v>2014</v>
      </c>
      <c r="D848" s="96">
        <v>2461.0444900000002</v>
      </c>
      <c r="E848" s="96">
        <v>24.245999999999999</v>
      </c>
      <c r="F848" s="96">
        <v>6062</v>
      </c>
      <c r="G848" s="96">
        <v>370</v>
      </c>
      <c r="H848" s="96">
        <v>3</v>
      </c>
      <c r="I848" s="96">
        <v>8.1081083044409752E-3</v>
      </c>
      <c r="J848" s="96">
        <v>1.2032755955469121</v>
      </c>
      <c r="K848" s="96">
        <v>3</v>
      </c>
      <c r="L848" s="96">
        <v>25.689</v>
      </c>
    </row>
    <row r="849" spans="1:12" x14ac:dyDescent="0.25">
      <c r="A849" s="2">
        <v>3058</v>
      </c>
      <c r="B849" t="s">
        <v>77</v>
      </c>
      <c r="C849">
        <v>2015</v>
      </c>
      <c r="D849" s="96">
        <v>2393.4655500000008</v>
      </c>
      <c r="E849" s="96">
        <v>23.678999999999998</v>
      </c>
      <c r="F849" s="96">
        <v>6075</v>
      </c>
      <c r="G849" s="96">
        <v>370</v>
      </c>
      <c r="H849" s="96">
        <v>3</v>
      </c>
      <c r="I849" s="96">
        <v>8.1081083044409752E-3</v>
      </c>
      <c r="J849" s="96">
        <v>1.2277103060682979</v>
      </c>
      <c r="K849" s="96">
        <v>3</v>
      </c>
      <c r="L849" s="96">
        <v>25.689</v>
      </c>
    </row>
    <row r="850" spans="1:12" x14ac:dyDescent="0.25">
      <c r="A850" s="2">
        <v>3058</v>
      </c>
      <c r="B850" t="s">
        <v>77</v>
      </c>
      <c r="C850">
        <v>2016</v>
      </c>
      <c r="D850" s="96">
        <v>2508.0151500000002</v>
      </c>
      <c r="E850" s="96">
        <v>23.251000000000001</v>
      </c>
      <c r="F850" s="96">
        <v>6007</v>
      </c>
      <c r="G850" s="96">
        <v>370</v>
      </c>
      <c r="H850" s="96">
        <v>3</v>
      </c>
      <c r="I850" s="96">
        <v>8.1081083044409752E-3</v>
      </c>
      <c r="J850" s="96">
        <v>1.2405563987579731</v>
      </c>
      <c r="K850" s="96">
        <v>3</v>
      </c>
      <c r="L850" s="96">
        <v>25.689</v>
      </c>
    </row>
    <row r="851" spans="1:12" x14ac:dyDescent="0.25">
      <c r="A851" s="2">
        <v>3058</v>
      </c>
      <c r="B851" t="s">
        <v>77</v>
      </c>
      <c r="C851">
        <v>2017</v>
      </c>
      <c r="D851" s="96">
        <v>2692.2532900000001</v>
      </c>
      <c r="E851" s="96">
        <v>23.707999999999998</v>
      </c>
      <c r="F851" s="96">
        <v>5980</v>
      </c>
      <c r="G851" s="96">
        <v>370</v>
      </c>
      <c r="H851" s="96">
        <v>3</v>
      </c>
      <c r="I851" s="96">
        <v>8.1081083044409752E-3</v>
      </c>
      <c r="J851" s="96">
        <v>1.2634585172770481</v>
      </c>
      <c r="K851" s="96">
        <v>3</v>
      </c>
      <c r="L851" s="96">
        <v>25.689</v>
      </c>
    </row>
    <row r="852" spans="1:12" x14ac:dyDescent="0.25">
      <c r="A852" s="2">
        <v>3058</v>
      </c>
      <c r="B852" t="s">
        <v>77</v>
      </c>
      <c r="C852">
        <v>2018</v>
      </c>
      <c r="D852" s="96">
        <v>2689.8384999999998</v>
      </c>
      <c r="E852" s="96">
        <v>23.484999999999999</v>
      </c>
      <c r="F852" s="96">
        <v>5903</v>
      </c>
      <c r="G852" s="96">
        <v>370</v>
      </c>
      <c r="H852" s="96">
        <v>3</v>
      </c>
      <c r="I852" s="96">
        <v>8.1081083044409752E-3</v>
      </c>
      <c r="J852" s="96">
        <v>1.296190246884573</v>
      </c>
      <c r="K852" s="96">
        <v>3</v>
      </c>
      <c r="L852" s="96">
        <v>25.689</v>
      </c>
    </row>
    <row r="853" spans="1:12" x14ac:dyDescent="0.25">
      <c r="A853" s="2">
        <v>3058</v>
      </c>
      <c r="B853" t="s">
        <v>77</v>
      </c>
      <c r="C853">
        <v>2019</v>
      </c>
      <c r="D853" s="96">
        <v>2776.55114</v>
      </c>
      <c r="E853" s="96">
        <v>23.352</v>
      </c>
      <c r="F853" s="96">
        <v>5977</v>
      </c>
      <c r="G853" s="96">
        <v>370</v>
      </c>
      <c r="H853" s="96">
        <v>3</v>
      </c>
      <c r="I853" s="96">
        <v>8.1081083044409752E-3</v>
      </c>
      <c r="J853" s="96">
        <v>1.325735868420733</v>
      </c>
      <c r="K853" s="96">
        <v>3</v>
      </c>
      <c r="L853" s="96">
        <v>25.689</v>
      </c>
    </row>
    <row r="854" spans="1:12" x14ac:dyDescent="0.25">
      <c r="A854" s="2">
        <v>3058</v>
      </c>
      <c r="B854" t="s">
        <v>77</v>
      </c>
      <c r="C854">
        <v>2020</v>
      </c>
      <c r="D854" s="96">
        <v>2763.4763600000001</v>
      </c>
      <c r="E854" s="96">
        <v>21.658999999999999</v>
      </c>
      <c r="F854" s="96">
        <v>5929</v>
      </c>
      <c r="G854" s="96">
        <v>370</v>
      </c>
      <c r="H854" s="96">
        <v>3</v>
      </c>
      <c r="I854" s="96">
        <v>8.1081083044409752E-3</v>
      </c>
      <c r="J854" s="96">
        <v>1.4069338926020389</v>
      </c>
      <c r="K854" s="96">
        <v>3</v>
      </c>
      <c r="L854" s="96">
        <v>25.689</v>
      </c>
    </row>
    <row r="855" spans="1:12" x14ac:dyDescent="0.25">
      <c r="A855" s="2">
        <v>3058</v>
      </c>
      <c r="B855" t="s">
        <v>77</v>
      </c>
      <c r="C855">
        <v>2021</v>
      </c>
      <c r="D855" s="96">
        <v>2749.9208984375</v>
      </c>
      <c r="E855" s="96">
        <v>20.234999999999999</v>
      </c>
      <c r="F855" s="96">
        <v>5934</v>
      </c>
      <c r="G855" s="96">
        <v>370</v>
      </c>
      <c r="H855" s="96">
        <v>3</v>
      </c>
      <c r="I855" s="96">
        <v>8.1081081081081086E-3</v>
      </c>
      <c r="J855" s="96">
        <v>1.458402218</v>
      </c>
      <c r="K855" s="96">
        <v>3</v>
      </c>
      <c r="L855" s="96">
        <v>21.659000396728519</v>
      </c>
    </row>
    <row r="856" spans="1:12" x14ac:dyDescent="0.25">
      <c r="A856" s="2">
        <v>3059</v>
      </c>
      <c r="B856" t="s">
        <v>86</v>
      </c>
      <c r="C856">
        <v>2005</v>
      </c>
      <c r="D856" s="96">
        <v>1335.0250799999999</v>
      </c>
      <c r="E856" s="96">
        <v>25.475000000000001</v>
      </c>
      <c r="F856" s="96">
        <v>5823</v>
      </c>
      <c r="G856" s="96">
        <v>85</v>
      </c>
      <c r="H856" s="96">
        <v>9</v>
      </c>
      <c r="I856" s="96">
        <v>0.105882354080677</v>
      </c>
      <c r="J856" s="96">
        <v>1</v>
      </c>
      <c r="K856" s="96">
        <v>3</v>
      </c>
      <c r="L856" s="96">
        <v>25.475000000000001</v>
      </c>
    </row>
    <row r="857" spans="1:12" x14ac:dyDescent="0.25">
      <c r="A857" s="2">
        <v>3059</v>
      </c>
      <c r="B857" t="s">
        <v>86</v>
      </c>
      <c r="C857">
        <v>2006</v>
      </c>
      <c r="D857" s="96">
        <v>1360.3547799999999</v>
      </c>
      <c r="E857" s="96">
        <v>29.587</v>
      </c>
      <c r="F857" s="96">
        <v>5839</v>
      </c>
      <c r="G857" s="96">
        <v>87</v>
      </c>
      <c r="H857" s="96">
        <v>9</v>
      </c>
      <c r="I857" s="96">
        <v>0.10344827920198441</v>
      </c>
      <c r="J857" s="96">
        <v>1.0202019225402501</v>
      </c>
      <c r="K857" s="96">
        <v>3</v>
      </c>
      <c r="L857" s="96">
        <v>29.587</v>
      </c>
    </row>
    <row r="858" spans="1:12" x14ac:dyDescent="0.25">
      <c r="A858" s="2">
        <v>3059</v>
      </c>
      <c r="B858" t="s">
        <v>86</v>
      </c>
      <c r="C858">
        <v>2007</v>
      </c>
      <c r="D858" s="96">
        <v>1377.0140799999999</v>
      </c>
      <c r="E858" s="96">
        <v>32.731000000000002</v>
      </c>
      <c r="F858" s="96">
        <v>5864</v>
      </c>
      <c r="G858" s="96">
        <v>87</v>
      </c>
      <c r="H858" s="96">
        <v>9</v>
      </c>
      <c r="I858" s="96">
        <v>0.10344827920198441</v>
      </c>
      <c r="J858" s="96">
        <v>1.05783897285015</v>
      </c>
      <c r="K858" s="96">
        <v>3</v>
      </c>
      <c r="L858" s="96">
        <v>32.731000000000002</v>
      </c>
    </row>
    <row r="859" spans="1:12" x14ac:dyDescent="0.25">
      <c r="A859" s="2">
        <v>3059</v>
      </c>
      <c r="B859" t="s">
        <v>86</v>
      </c>
      <c r="C859">
        <v>2008</v>
      </c>
      <c r="D859" s="96">
        <v>1483.07042</v>
      </c>
      <c r="E859" s="96">
        <v>39.622</v>
      </c>
      <c r="F859" s="96">
        <v>5859</v>
      </c>
      <c r="G859" s="96">
        <v>88</v>
      </c>
      <c r="H859" s="96">
        <v>9</v>
      </c>
      <c r="I859" s="96">
        <v>0.10227272659540181</v>
      </c>
      <c r="J859" s="96">
        <v>1.0801527868051599</v>
      </c>
      <c r="K859" s="96">
        <v>3</v>
      </c>
      <c r="L859" s="96">
        <v>39.622</v>
      </c>
    </row>
    <row r="860" spans="1:12" x14ac:dyDescent="0.25">
      <c r="A860" s="2">
        <v>3059</v>
      </c>
      <c r="B860" t="s">
        <v>86</v>
      </c>
      <c r="C860">
        <v>2009</v>
      </c>
      <c r="D860" s="96">
        <v>1640.55186</v>
      </c>
      <c r="E860" s="96">
        <v>26.268000000000001</v>
      </c>
      <c r="F860" s="96">
        <v>5863</v>
      </c>
      <c r="G860" s="96">
        <v>89</v>
      </c>
      <c r="H860" s="96">
        <v>9</v>
      </c>
      <c r="I860" s="96">
        <v>0.1011235937476158</v>
      </c>
      <c r="J860" s="96">
        <v>1.0943058118665809</v>
      </c>
      <c r="K860" s="96">
        <v>3</v>
      </c>
      <c r="L860" s="96">
        <v>39.622</v>
      </c>
    </row>
    <row r="861" spans="1:12" x14ac:dyDescent="0.25">
      <c r="A861" s="2">
        <v>3059</v>
      </c>
      <c r="B861" t="s">
        <v>86</v>
      </c>
      <c r="C861">
        <v>2010</v>
      </c>
      <c r="D861" s="96">
        <v>1666.3795500000001</v>
      </c>
      <c r="E861" s="96">
        <v>32.186999999999998</v>
      </c>
      <c r="F861" s="96">
        <v>5818</v>
      </c>
      <c r="G861" s="96">
        <v>94</v>
      </c>
      <c r="H861" s="96">
        <v>10</v>
      </c>
      <c r="I861" s="96">
        <v>0.10638298094272609</v>
      </c>
      <c r="J861" s="96">
        <v>1.127717210088893</v>
      </c>
      <c r="K861" s="96">
        <v>3</v>
      </c>
      <c r="L861" s="96">
        <v>39.622</v>
      </c>
    </row>
    <row r="862" spans="1:12" x14ac:dyDescent="0.25">
      <c r="A862" s="2">
        <v>3059</v>
      </c>
      <c r="B862" t="s">
        <v>86</v>
      </c>
      <c r="C862">
        <v>2011</v>
      </c>
      <c r="D862" s="96">
        <v>1629.13219</v>
      </c>
      <c r="E862" s="96">
        <v>32.356000000000002</v>
      </c>
      <c r="F862" s="96">
        <v>5839</v>
      </c>
      <c r="G862" s="96">
        <v>94</v>
      </c>
      <c r="H862" s="96">
        <v>10</v>
      </c>
      <c r="I862" s="96">
        <v>0.10638298094272609</v>
      </c>
      <c r="J862" s="96">
        <v>1.146665858992225</v>
      </c>
      <c r="K862" s="96">
        <v>3</v>
      </c>
      <c r="L862" s="96">
        <v>39.622</v>
      </c>
    </row>
    <row r="863" spans="1:12" x14ac:dyDescent="0.25">
      <c r="A863" s="2">
        <v>3059</v>
      </c>
      <c r="B863" t="s">
        <v>86</v>
      </c>
      <c r="C863">
        <v>2012</v>
      </c>
      <c r="D863" s="96">
        <v>1854.74118</v>
      </c>
      <c r="E863" s="96">
        <v>33.213999999999999</v>
      </c>
      <c r="F863" s="96">
        <v>5862</v>
      </c>
      <c r="G863" s="96">
        <v>103</v>
      </c>
      <c r="H863" s="96">
        <v>11</v>
      </c>
      <c r="I863" s="96">
        <v>0.1067961156368256</v>
      </c>
      <c r="J863" s="96">
        <v>1.1651097143670821</v>
      </c>
      <c r="K863" s="96">
        <v>3</v>
      </c>
      <c r="L863" s="96">
        <v>39.622</v>
      </c>
    </row>
    <row r="864" spans="1:12" x14ac:dyDescent="0.25">
      <c r="A864" s="2">
        <v>3059</v>
      </c>
      <c r="B864" t="s">
        <v>86</v>
      </c>
      <c r="C864">
        <v>2013</v>
      </c>
      <c r="D864" s="96">
        <v>1897.793740000001</v>
      </c>
      <c r="E864" s="96">
        <v>38.183</v>
      </c>
      <c r="F864" s="96">
        <v>5859</v>
      </c>
      <c r="G864" s="96">
        <v>104</v>
      </c>
      <c r="H864" s="96">
        <v>11</v>
      </c>
      <c r="I864" s="96">
        <v>0.1057692319154739</v>
      </c>
      <c r="J864" s="96">
        <v>1.183430563619132</v>
      </c>
      <c r="K864" s="96">
        <v>3</v>
      </c>
      <c r="L864" s="96">
        <v>39.622</v>
      </c>
    </row>
    <row r="865" spans="1:12" x14ac:dyDescent="0.25">
      <c r="A865" s="2">
        <v>3059</v>
      </c>
      <c r="B865" t="s">
        <v>86</v>
      </c>
      <c r="C865">
        <v>2014</v>
      </c>
      <c r="D865" s="96">
        <v>1983.69533</v>
      </c>
      <c r="E865" s="96">
        <v>22.997</v>
      </c>
      <c r="F865" s="96">
        <v>5858</v>
      </c>
      <c r="G865" s="96">
        <v>105</v>
      </c>
      <c r="H865" s="96">
        <v>12</v>
      </c>
      <c r="I865" s="96">
        <v>0.11428571492433549</v>
      </c>
      <c r="J865" s="96">
        <v>1.2032755955469121</v>
      </c>
      <c r="K865" s="96">
        <v>3</v>
      </c>
      <c r="L865" s="96">
        <v>39.622</v>
      </c>
    </row>
    <row r="866" spans="1:12" x14ac:dyDescent="0.25">
      <c r="A866" s="2">
        <v>3059</v>
      </c>
      <c r="B866" t="s">
        <v>86</v>
      </c>
      <c r="C866">
        <v>2015</v>
      </c>
      <c r="D866" s="96">
        <v>2140.1914700000002</v>
      </c>
      <c r="E866" s="96">
        <v>28.952999999999999</v>
      </c>
      <c r="F866" s="96">
        <v>5860</v>
      </c>
      <c r="G866" s="96">
        <v>105</v>
      </c>
      <c r="H866" s="96">
        <v>12</v>
      </c>
      <c r="I866" s="96">
        <v>0.11428571492433549</v>
      </c>
      <c r="J866" s="96">
        <v>1.2277103060682979</v>
      </c>
      <c r="K866" s="96">
        <v>3</v>
      </c>
      <c r="L866" s="96">
        <v>39.622</v>
      </c>
    </row>
    <row r="867" spans="1:12" x14ac:dyDescent="0.25">
      <c r="A867" s="2">
        <v>3059</v>
      </c>
      <c r="B867" t="s">
        <v>86</v>
      </c>
      <c r="C867">
        <v>2016</v>
      </c>
      <c r="D867" s="96">
        <v>2130.2067099999999</v>
      </c>
      <c r="E867" s="96">
        <v>24.788</v>
      </c>
      <c r="F867" s="96">
        <v>5875</v>
      </c>
      <c r="G867" s="96">
        <v>107</v>
      </c>
      <c r="H867" s="96">
        <v>12</v>
      </c>
      <c r="I867" s="96">
        <v>0.1121495291590691</v>
      </c>
      <c r="J867" s="96">
        <v>1.2405563987579731</v>
      </c>
      <c r="K867" s="96">
        <v>3</v>
      </c>
      <c r="L867" s="96">
        <v>39.622</v>
      </c>
    </row>
    <row r="868" spans="1:12" x14ac:dyDescent="0.25">
      <c r="A868" s="2">
        <v>3059</v>
      </c>
      <c r="B868" t="s">
        <v>86</v>
      </c>
      <c r="C868">
        <v>2017</v>
      </c>
      <c r="D868" s="96">
        <v>2271.67137</v>
      </c>
      <c r="E868" s="96">
        <v>23.593</v>
      </c>
      <c r="F868" s="96">
        <v>5893</v>
      </c>
      <c r="G868" s="96">
        <v>107</v>
      </c>
      <c r="H868" s="96">
        <v>12</v>
      </c>
      <c r="I868" s="96">
        <v>0.1121495291590691</v>
      </c>
      <c r="J868" s="96">
        <v>1.2634585172770481</v>
      </c>
      <c r="K868" s="96">
        <v>3</v>
      </c>
      <c r="L868" s="96">
        <v>39.622</v>
      </c>
    </row>
    <row r="869" spans="1:12" x14ac:dyDescent="0.25">
      <c r="A869" s="2">
        <v>3059</v>
      </c>
      <c r="B869" t="s">
        <v>86</v>
      </c>
      <c r="C869">
        <v>2018</v>
      </c>
      <c r="D869" s="96">
        <v>2244.2614399999989</v>
      </c>
      <c r="E869" s="96">
        <v>20.206</v>
      </c>
      <c r="F869" s="96">
        <v>5909</v>
      </c>
      <c r="G869" s="96">
        <v>107</v>
      </c>
      <c r="H869" s="96">
        <v>12</v>
      </c>
      <c r="I869" s="96">
        <v>0.1121495291590691</v>
      </c>
      <c r="J869" s="96">
        <v>1.296190246884573</v>
      </c>
      <c r="K869" s="96">
        <v>3</v>
      </c>
      <c r="L869" s="96">
        <v>39.622</v>
      </c>
    </row>
    <row r="870" spans="1:12" x14ac:dyDescent="0.25">
      <c r="A870" s="2">
        <v>3059</v>
      </c>
      <c r="B870" t="s">
        <v>86</v>
      </c>
      <c r="C870">
        <v>2019</v>
      </c>
      <c r="D870" s="96">
        <v>2276.8660399999999</v>
      </c>
      <c r="E870" s="96">
        <v>20.248000000000001</v>
      </c>
      <c r="F870" s="96">
        <v>5910</v>
      </c>
      <c r="G870" s="96">
        <v>107</v>
      </c>
      <c r="H870" s="96">
        <v>12</v>
      </c>
      <c r="I870" s="96">
        <v>0.1121495291590691</v>
      </c>
      <c r="J870" s="96">
        <v>1.325735868420733</v>
      </c>
      <c r="K870" s="96">
        <v>3</v>
      </c>
      <c r="L870" s="96">
        <v>39.622</v>
      </c>
    </row>
    <row r="871" spans="1:12" x14ac:dyDescent="0.25">
      <c r="A871" s="2">
        <v>3059</v>
      </c>
      <c r="B871" t="s">
        <v>86</v>
      </c>
      <c r="C871">
        <v>2020</v>
      </c>
      <c r="D871" s="96">
        <v>2288.82744</v>
      </c>
      <c r="E871" s="96">
        <v>20.242000000000001</v>
      </c>
      <c r="F871" s="96">
        <v>5899</v>
      </c>
      <c r="G871" s="96">
        <v>107</v>
      </c>
      <c r="H871" s="96">
        <v>12</v>
      </c>
      <c r="I871" s="96">
        <v>0.1121495291590691</v>
      </c>
      <c r="J871" s="96">
        <v>1.4069338926020389</v>
      </c>
      <c r="K871" s="96">
        <v>3</v>
      </c>
      <c r="L871" s="96">
        <v>39.622</v>
      </c>
    </row>
    <row r="872" spans="1:12" x14ac:dyDescent="0.25">
      <c r="A872" s="2">
        <v>3059</v>
      </c>
      <c r="B872" t="s">
        <v>86</v>
      </c>
      <c r="C872">
        <v>2021</v>
      </c>
      <c r="D872" s="96">
        <v>2371.76953125</v>
      </c>
      <c r="E872" s="96">
        <v>20.109000000000002</v>
      </c>
      <c r="F872" s="96">
        <v>5954</v>
      </c>
      <c r="G872" s="96">
        <v>113</v>
      </c>
      <c r="H872" s="96">
        <v>15</v>
      </c>
      <c r="I872" s="96">
        <v>0.13274336283185839</v>
      </c>
      <c r="J872" s="96">
        <v>1.458402218</v>
      </c>
      <c r="K872" s="96">
        <v>3</v>
      </c>
      <c r="L872" s="96">
        <v>20.242000579833981</v>
      </c>
    </row>
    <row r="873" spans="1:12" x14ac:dyDescent="0.25">
      <c r="A873" s="2">
        <v>3060</v>
      </c>
      <c r="B873" t="s">
        <v>64</v>
      </c>
      <c r="C873">
        <v>2005</v>
      </c>
      <c r="D873" s="96">
        <v>734.9781200000001</v>
      </c>
      <c r="E873" s="96">
        <v>37.386000000000003</v>
      </c>
      <c r="F873" s="96">
        <v>5248</v>
      </c>
      <c r="G873" s="96">
        <v>64</v>
      </c>
      <c r="H873" s="96">
        <v>8</v>
      </c>
      <c r="I873" s="96">
        <v>0.125</v>
      </c>
      <c r="J873" s="96">
        <v>1</v>
      </c>
      <c r="K873" s="96">
        <v>3</v>
      </c>
      <c r="L873" s="96">
        <v>37.386000000000003</v>
      </c>
    </row>
    <row r="874" spans="1:12" x14ac:dyDescent="0.25">
      <c r="A874" s="2">
        <v>3060</v>
      </c>
      <c r="B874" t="s">
        <v>64</v>
      </c>
      <c r="C874">
        <v>2006</v>
      </c>
      <c r="D874" s="96">
        <v>745.73565000000008</v>
      </c>
      <c r="E874" s="96">
        <v>37.012</v>
      </c>
      <c r="F874" s="96">
        <v>5286</v>
      </c>
      <c r="G874" s="96">
        <v>65</v>
      </c>
      <c r="H874" s="96">
        <v>9</v>
      </c>
      <c r="I874" s="96">
        <v>0.13846154510974881</v>
      </c>
      <c r="J874" s="96">
        <v>1.0202019225402501</v>
      </c>
      <c r="K874" s="96">
        <v>3</v>
      </c>
      <c r="L874" s="96">
        <v>37.386000000000003</v>
      </c>
    </row>
    <row r="875" spans="1:12" x14ac:dyDescent="0.25">
      <c r="A875" s="2">
        <v>3060</v>
      </c>
      <c r="B875" t="s">
        <v>64</v>
      </c>
      <c r="C875">
        <v>2007</v>
      </c>
      <c r="D875" s="96">
        <v>768.99794000000009</v>
      </c>
      <c r="E875" s="96">
        <v>37.11</v>
      </c>
      <c r="F875" s="96">
        <v>5428</v>
      </c>
      <c r="G875" s="96">
        <v>65</v>
      </c>
      <c r="H875" s="96">
        <v>9</v>
      </c>
      <c r="I875" s="96">
        <v>0.13846154510974881</v>
      </c>
      <c r="J875" s="96">
        <v>1.05783897285015</v>
      </c>
      <c r="K875" s="96">
        <v>3</v>
      </c>
      <c r="L875" s="96">
        <v>37.386000000000003</v>
      </c>
    </row>
    <row r="876" spans="1:12" x14ac:dyDescent="0.25">
      <c r="A876" s="2">
        <v>3060</v>
      </c>
      <c r="B876" t="s">
        <v>64</v>
      </c>
      <c r="C876">
        <v>2008</v>
      </c>
      <c r="D876" s="96">
        <v>797.42310999999995</v>
      </c>
      <c r="E876" s="96">
        <v>35.335000000000001</v>
      </c>
      <c r="F876" s="96">
        <v>5375</v>
      </c>
      <c r="G876" s="96">
        <v>65</v>
      </c>
      <c r="H876" s="96">
        <v>9</v>
      </c>
      <c r="I876" s="96">
        <v>0.13846154510974881</v>
      </c>
      <c r="J876" s="96">
        <v>1.0801527868051599</v>
      </c>
      <c r="K876" s="96">
        <v>3</v>
      </c>
      <c r="L876" s="96">
        <v>37.386000000000003</v>
      </c>
    </row>
    <row r="877" spans="1:12" x14ac:dyDescent="0.25">
      <c r="A877" s="2">
        <v>3060</v>
      </c>
      <c r="B877" t="s">
        <v>64</v>
      </c>
      <c r="C877">
        <v>2009</v>
      </c>
      <c r="D877" s="96">
        <v>803.72444999999993</v>
      </c>
      <c r="E877" s="96">
        <v>35.692999999999998</v>
      </c>
      <c r="F877" s="96">
        <v>5453</v>
      </c>
      <c r="G877" s="96">
        <v>66</v>
      </c>
      <c r="H877" s="96">
        <v>10</v>
      </c>
      <c r="I877" s="96">
        <v>0.15151515603065491</v>
      </c>
      <c r="J877" s="96">
        <v>1.0943058118665809</v>
      </c>
      <c r="K877" s="96">
        <v>3</v>
      </c>
      <c r="L877" s="96">
        <v>37.386000000000003</v>
      </c>
    </row>
    <row r="878" spans="1:12" x14ac:dyDescent="0.25">
      <c r="A878" s="2">
        <v>3060</v>
      </c>
      <c r="B878" t="s">
        <v>64</v>
      </c>
      <c r="C878">
        <v>2010</v>
      </c>
      <c r="D878" s="96">
        <v>883.36691000000008</v>
      </c>
      <c r="E878" s="96">
        <v>30.183</v>
      </c>
      <c r="F878" s="96">
        <v>5496</v>
      </c>
      <c r="G878" s="96">
        <v>66</v>
      </c>
      <c r="H878" s="96">
        <v>10</v>
      </c>
      <c r="I878" s="96">
        <v>0.15151515603065491</v>
      </c>
      <c r="J878" s="96">
        <v>1.127717210088893</v>
      </c>
      <c r="K878" s="96">
        <v>3</v>
      </c>
      <c r="L878" s="96">
        <v>37.386000000000003</v>
      </c>
    </row>
    <row r="879" spans="1:12" x14ac:dyDescent="0.25">
      <c r="A879" s="2">
        <v>3060</v>
      </c>
      <c r="B879" t="s">
        <v>64</v>
      </c>
      <c r="C879">
        <v>2011</v>
      </c>
      <c r="D879" s="96">
        <v>926.47850999999969</v>
      </c>
      <c r="E879" s="96">
        <v>31.966000000000001</v>
      </c>
      <c r="F879" s="96">
        <v>5521</v>
      </c>
      <c r="G879" s="96">
        <v>66</v>
      </c>
      <c r="H879" s="96">
        <v>10</v>
      </c>
      <c r="I879" s="96">
        <v>0.15151515603065491</v>
      </c>
      <c r="J879" s="96">
        <v>1.146665858992225</v>
      </c>
      <c r="K879" s="96">
        <v>3</v>
      </c>
      <c r="L879" s="96">
        <v>37.386000000000003</v>
      </c>
    </row>
    <row r="880" spans="1:12" x14ac:dyDescent="0.25">
      <c r="A880" s="2">
        <v>3060</v>
      </c>
      <c r="B880" t="s">
        <v>64</v>
      </c>
      <c r="C880">
        <v>2012</v>
      </c>
      <c r="D880" s="96">
        <v>1021.1888</v>
      </c>
      <c r="E880" s="96">
        <v>33</v>
      </c>
      <c r="F880" s="96">
        <v>5579</v>
      </c>
      <c r="G880" s="96">
        <v>66</v>
      </c>
      <c r="H880" s="96">
        <v>10</v>
      </c>
      <c r="I880" s="96">
        <v>0.15151515603065491</v>
      </c>
      <c r="J880" s="96">
        <v>1.1651097143670821</v>
      </c>
      <c r="K880" s="96">
        <v>3</v>
      </c>
      <c r="L880" s="96">
        <v>37.386000000000003</v>
      </c>
    </row>
    <row r="881" spans="1:12" x14ac:dyDescent="0.25">
      <c r="A881" s="2">
        <v>3060</v>
      </c>
      <c r="B881" t="s">
        <v>64</v>
      </c>
      <c r="C881">
        <v>2013</v>
      </c>
      <c r="D881" s="96">
        <v>1171.1951300000001</v>
      </c>
      <c r="E881" s="96">
        <v>32.54</v>
      </c>
      <c r="F881" s="96">
        <v>5517</v>
      </c>
      <c r="G881" s="96">
        <v>68</v>
      </c>
      <c r="H881" s="96">
        <v>11</v>
      </c>
      <c r="I881" s="96">
        <v>0.1617647111415863</v>
      </c>
      <c r="J881" s="96">
        <v>1.183430563619132</v>
      </c>
      <c r="K881" s="96">
        <v>3</v>
      </c>
      <c r="L881" s="96">
        <v>37.386000000000003</v>
      </c>
    </row>
    <row r="882" spans="1:12" x14ac:dyDescent="0.25">
      <c r="A882" s="2">
        <v>3060</v>
      </c>
      <c r="B882" t="s">
        <v>64</v>
      </c>
      <c r="C882">
        <v>2014</v>
      </c>
      <c r="D882" s="96">
        <v>985.93229999999983</v>
      </c>
      <c r="E882" s="96">
        <v>33.820999999999998</v>
      </c>
      <c r="F882" s="96">
        <v>5499</v>
      </c>
      <c r="G882" s="96">
        <v>68</v>
      </c>
      <c r="H882" s="96">
        <v>11</v>
      </c>
      <c r="I882" s="96">
        <v>0.1617647111415863</v>
      </c>
      <c r="J882" s="96">
        <v>1.2032755955469121</v>
      </c>
      <c r="K882" s="96">
        <v>3</v>
      </c>
      <c r="L882" s="96">
        <v>37.386000000000003</v>
      </c>
    </row>
    <row r="883" spans="1:12" x14ac:dyDescent="0.25">
      <c r="A883" s="2">
        <v>3060</v>
      </c>
      <c r="B883" t="s">
        <v>64</v>
      </c>
      <c r="C883">
        <v>2015</v>
      </c>
      <c r="D883" s="96">
        <v>959.46576000000005</v>
      </c>
      <c r="E883" s="96">
        <v>33.17</v>
      </c>
      <c r="F883" s="96">
        <v>5510</v>
      </c>
      <c r="G883" s="96">
        <v>68</v>
      </c>
      <c r="H883" s="96">
        <v>11</v>
      </c>
      <c r="I883" s="96">
        <v>0.1617647111415863</v>
      </c>
      <c r="J883" s="96">
        <v>1.2277103060682979</v>
      </c>
      <c r="K883" s="96">
        <v>3</v>
      </c>
      <c r="L883" s="96">
        <v>37.386000000000003</v>
      </c>
    </row>
    <row r="884" spans="1:12" x14ac:dyDescent="0.25">
      <c r="A884" s="2">
        <v>3060</v>
      </c>
      <c r="B884" t="s">
        <v>64</v>
      </c>
      <c r="C884">
        <v>2016</v>
      </c>
      <c r="D884" s="96">
        <v>1011.66017</v>
      </c>
      <c r="E884" s="96">
        <v>30.783000000000001</v>
      </c>
      <c r="F884" s="96">
        <v>5531</v>
      </c>
      <c r="G884" s="96">
        <v>69</v>
      </c>
      <c r="H884" s="96">
        <v>12</v>
      </c>
      <c r="I884" s="96">
        <v>0.17391304671764371</v>
      </c>
      <c r="J884" s="96">
        <v>1.2405563987579731</v>
      </c>
      <c r="K884" s="96">
        <v>3</v>
      </c>
      <c r="L884" s="96">
        <v>37.386000000000003</v>
      </c>
    </row>
    <row r="885" spans="1:12" x14ac:dyDescent="0.25">
      <c r="A885" s="2">
        <v>3060</v>
      </c>
      <c r="B885" t="s">
        <v>64</v>
      </c>
      <c r="C885">
        <v>2017</v>
      </c>
      <c r="D885" s="96">
        <v>1168.67455</v>
      </c>
      <c r="E885" s="96">
        <v>27.794</v>
      </c>
      <c r="F885" s="96">
        <v>5534</v>
      </c>
      <c r="G885" s="96">
        <v>69</v>
      </c>
      <c r="H885" s="96">
        <v>12</v>
      </c>
      <c r="I885" s="96">
        <v>0.17391304671764371</v>
      </c>
      <c r="J885" s="96">
        <v>1.2634585172770481</v>
      </c>
      <c r="K885" s="96">
        <v>3</v>
      </c>
      <c r="L885" s="96">
        <v>37.386000000000003</v>
      </c>
    </row>
    <row r="886" spans="1:12" x14ac:dyDescent="0.25">
      <c r="A886" s="2">
        <v>3060</v>
      </c>
      <c r="B886" t="s">
        <v>64</v>
      </c>
      <c r="C886">
        <v>2018</v>
      </c>
      <c r="D886" s="96">
        <v>1170.1438900000001</v>
      </c>
      <c r="E886" s="96">
        <v>28.620999999999999</v>
      </c>
      <c r="F886" s="96">
        <v>5547</v>
      </c>
      <c r="G886" s="96">
        <v>70</v>
      </c>
      <c r="H886" s="96">
        <v>13</v>
      </c>
      <c r="I886" s="96">
        <v>0.18571428954601291</v>
      </c>
      <c r="J886" s="96">
        <v>1.296190246884573</v>
      </c>
      <c r="K886" s="96">
        <v>3</v>
      </c>
      <c r="L886" s="96">
        <v>37.386000000000003</v>
      </c>
    </row>
    <row r="887" spans="1:12" x14ac:dyDescent="0.25">
      <c r="A887" s="2">
        <v>3060</v>
      </c>
      <c r="B887" t="s">
        <v>64</v>
      </c>
      <c r="C887">
        <v>2019</v>
      </c>
      <c r="D887" s="96">
        <v>1115.5300299999999</v>
      </c>
      <c r="E887" s="96">
        <v>29.922999999999998</v>
      </c>
      <c r="F887" s="96">
        <v>5549</v>
      </c>
      <c r="G887" s="96">
        <v>71</v>
      </c>
      <c r="H887" s="96">
        <v>14</v>
      </c>
      <c r="I887" s="96">
        <v>0.1971831023693085</v>
      </c>
      <c r="J887" s="96">
        <v>1.325735868420733</v>
      </c>
      <c r="K887" s="96">
        <v>3</v>
      </c>
      <c r="L887" s="96">
        <v>37.386000000000003</v>
      </c>
    </row>
    <row r="888" spans="1:12" x14ac:dyDescent="0.25">
      <c r="A888" s="2">
        <v>3060</v>
      </c>
      <c r="B888" t="s">
        <v>64</v>
      </c>
      <c r="C888">
        <v>2020</v>
      </c>
      <c r="D888" s="96">
        <v>1152.7763299999999</v>
      </c>
      <c r="E888" s="96">
        <v>28.169</v>
      </c>
      <c r="F888" s="96">
        <v>5474</v>
      </c>
      <c r="G888" s="96">
        <v>71</v>
      </c>
      <c r="H888" s="96">
        <v>14</v>
      </c>
      <c r="I888" s="96">
        <v>0.1971831023693085</v>
      </c>
      <c r="J888" s="96">
        <v>1.4069338926020389</v>
      </c>
      <c r="K888" s="96">
        <v>3</v>
      </c>
      <c r="L888" s="96">
        <v>37.386000000000003</v>
      </c>
    </row>
    <row r="889" spans="1:12" x14ac:dyDescent="0.25">
      <c r="A889" s="2">
        <v>3060</v>
      </c>
      <c r="B889" t="s">
        <v>64</v>
      </c>
      <c r="C889">
        <v>2021</v>
      </c>
      <c r="D889" s="96">
        <v>1283.080444335938</v>
      </c>
      <c r="E889" s="96">
        <v>24.789000000000001</v>
      </c>
      <c r="F889" s="96">
        <v>5576</v>
      </c>
      <c r="G889" s="96">
        <v>72</v>
      </c>
      <c r="H889" s="96">
        <v>15</v>
      </c>
      <c r="I889" s="96">
        <v>0.20833333333333329</v>
      </c>
      <c r="J889" s="96">
        <v>1.458402218</v>
      </c>
      <c r="K889" s="96">
        <v>3</v>
      </c>
      <c r="L889" s="96">
        <v>28.169000625610352</v>
      </c>
    </row>
    <row r="890" spans="1:12" x14ac:dyDescent="0.25">
      <c r="A890" s="2">
        <v>3061</v>
      </c>
      <c r="B890" t="s">
        <v>97</v>
      </c>
      <c r="C890">
        <v>2005</v>
      </c>
      <c r="D890" s="96">
        <v>1209.6233999999999</v>
      </c>
      <c r="E890" s="96">
        <v>23</v>
      </c>
      <c r="F890" s="96">
        <v>5847</v>
      </c>
      <c r="G890" s="96">
        <v>98</v>
      </c>
      <c r="H890" s="96">
        <v>10</v>
      </c>
      <c r="I890" s="96">
        <v>0.1020408198237419</v>
      </c>
      <c r="J890" s="96">
        <v>1</v>
      </c>
      <c r="K890" s="96">
        <v>3</v>
      </c>
      <c r="L890" s="96">
        <v>23</v>
      </c>
    </row>
    <row r="891" spans="1:12" x14ac:dyDescent="0.25">
      <c r="A891" s="2">
        <v>3061</v>
      </c>
      <c r="B891" t="s">
        <v>97</v>
      </c>
      <c r="C891">
        <v>2006</v>
      </c>
      <c r="D891" s="96">
        <v>1237.08521</v>
      </c>
      <c r="E891" s="96">
        <v>20.864000000000001</v>
      </c>
      <c r="F891" s="96">
        <v>5828</v>
      </c>
      <c r="G891" s="96">
        <v>98</v>
      </c>
      <c r="H891" s="96">
        <v>10</v>
      </c>
      <c r="I891" s="96">
        <v>0.1020408198237419</v>
      </c>
      <c r="J891" s="96">
        <v>1.0202019225402501</v>
      </c>
      <c r="K891" s="96">
        <v>3</v>
      </c>
      <c r="L891" s="96">
        <v>23</v>
      </c>
    </row>
    <row r="892" spans="1:12" x14ac:dyDescent="0.25">
      <c r="A892" s="2">
        <v>3061</v>
      </c>
      <c r="B892" t="s">
        <v>97</v>
      </c>
      <c r="C892">
        <v>2007</v>
      </c>
      <c r="D892" s="96">
        <v>1387.19102</v>
      </c>
      <c r="E892" s="96">
        <v>20.992999999999999</v>
      </c>
      <c r="F892" s="96">
        <v>5642</v>
      </c>
      <c r="G892" s="96">
        <v>98</v>
      </c>
      <c r="H892" s="96">
        <v>10</v>
      </c>
      <c r="I892" s="96">
        <v>0.1020408198237419</v>
      </c>
      <c r="J892" s="96">
        <v>1.05783897285015</v>
      </c>
      <c r="K892" s="96">
        <v>3</v>
      </c>
      <c r="L892" s="96">
        <v>23</v>
      </c>
    </row>
    <row r="893" spans="1:12" x14ac:dyDescent="0.25">
      <c r="A893" s="2">
        <v>3061</v>
      </c>
      <c r="B893" t="s">
        <v>97</v>
      </c>
      <c r="C893">
        <v>2008</v>
      </c>
      <c r="D893" s="96">
        <v>1633.8190500000001</v>
      </c>
      <c r="E893" s="96">
        <v>22.434999999999999</v>
      </c>
      <c r="F893" s="96">
        <v>5583</v>
      </c>
      <c r="G893" s="96">
        <v>98</v>
      </c>
      <c r="H893" s="96">
        <v>10</v>
      </c>
      <c r="I893" s="96">
        <v>0.1020408198237419</v>
      </c>
      <c r="J893" s="96">
        <v>1.0801527868051599</v>
      </c>
      <c r="K893" s="96">
        <v>3</v>
      </c>
      <c r="L893" s="96">
        <v>23</v>
      </c>
    </row>
    <row r="894" spans="1:12" x14ac:dyDescent="0.25">
      <c r="A894" s="2">
        <v>3061</v>
      </c>
      <c r="B894" t="s">
        <v>97</v>
      </c>
      <c r="C894">
        <v>2009</v>
      </c>
      <c r="D894" s="96">
        <v>1714.0870199999999</v>
      </c>
      <c r="E894" s="96">
        <v>22.36</v>
      </c>
      <c r="F894" s="96">
        <v>5579</v>
      </c>
      <c r="G894" s="96">
        <v>98</v>
      </c>
      <c r="H894" s="96">
        <v>10</v>
      </c>
      <c r="I894" s="96">
        <v>0.1020408198237419</v>
      </c>
      <c r="J894" s="96">
        <v>1.0943058118665809</v>
      </c>
      <c r="K894" s="96">
        <v>3</v>
      </c>
      <c r="L894" s="96">
        <v>23</v>
      </c>
    </row>
    <row r="895" spans="1:12" x14ac:dyDescent="0.25">
      <c r="A895" s="2">
        <v>3061</v>
      </c>
      <c r="B895" t="s">
        <v>97</v>
      </c>
      <c r="C895">
        <v>2010</v>
      </c>
      <c r="D895" s="96">
        <v>1729.235390000001</v>
      </c>
      <c r="E895" s="96">
        <v>21.033999999999999</v>
      </c>
      <c r="F895" s="96">
        <v>5580</v>
      </c>
      <c r="G895" s="96">
        <v>98</v>
      </c>
      <c r="H895" s="96">
        <v>10</v>
      </c>
      <c r="I895" s="96">
        <v>0.1020408198237419</v>
      </c>
      <c r="J895" s="96">
        <v>1.127717210088893</v>
      </c>
      <c r="K895" s="96">
        <v>3</v>
      </c>
      <c r="L895" s="96">
        <v>23</v>
      </c>
    </row>
    <row r="896" spans="1:12" x14ac:dyDescent="0.25">
      <c r="A896" s="2">
        <v>3061</v>
      </c>
      <c r="B896" t="s">
        <v>97</v>
      </c>
      <c r="C896">
        <v>2011</v>
      </c>
      <c r="D896" s="96">
        <v>2016.1256699999999</v>
      </c>
      <c r="E896" s="96">
        <v>20.492000000000001</v>
      </c>
      <c r="F896" s="96">
        <v>5572</v>
      </c>
      <c r="G896" s="96">
        <v>98</v>
      </c>
      <c r="H896" s="96">
        <v>10</v>
      </c>
      <c r="I896" s="96">
        <v>0.1020408198237419</v>
      </c>
      <c r="J896" s="96">
        <v>1.146665858992225</v>
      </c>
      <c r="K896" s="96">
        <v>3</v>
      </c>
      <c r="L896" s="96">
        <v>23</v>
      </c>
    </row>
    <row r="897" spans="1:12" x14ac:dyDescent="0.25">
      <c r="A897" s="2">
        <v>3061</v>
      </c>
      <c r="B897" t="s">
        <v>97</v>
      </c>
      <c r="C897">
        <v>2012</v>
      </c>
      <c r="D897" s="96">
        <v>2074.2563799999998</v>
      </c>
      <c r="E897" s="96">
        <v>20.768000000000001</v>
      </c>
      <c r="F897" s="96">
        <v>5568</v>
      </c>
      <c r="G897" s="96">
        <v>98</v>
      </c>
      <c r="H897" s="96">
        <v>10</v>
      </c>
      <c r="I897" s="96">
        <v>0.1020408198237419</v>
      </c>
      <c r="J897" s="96">
        <v>1.1651097143670821</v>
      </c>
      <c r="K897" s="96">
        <v>3</v>
      </c>
      <c r="L897" s="96">
        <v>23</v>
      </c>
    </row>
    <row r="898" spans="1:12" x14ac:dyDescent="0.25">
      <c r="A898" s="2">
        <v>3061</v>
      </c>
      <c r="B898" t="s">
        <v>97</v>
      </c>
      <c r="C898">
        <v>2013</v>
      </c>
      <c r="D898" s="96">
        <v>1912.998</v>
      </c>
      <c r="E898" s="96">
        <v>21.268999999999998</v>
      </c>
      <c r="F898" s="96">
        <v>5567</v>
      </c>
      <c r="G898" s="96">
        <v>98</v>
      </c>
      <c r="H898" s="96">
        <v>10</v>
      </c>
      <c r="I898" s="96">
        <v>0.1020408198237419</v>
      </c>
      <c r="J898" s="96">
        <v>1.183430563619132</v>
      </c>
      <c r="K898" s="96">
        <v>3</v>
      </c>
      <c r="L898" s="96">
        <v>23</v>
      </c>
    </row>
    <row r="899" spans="1:12" x14ac:dyDescent="0.25">
      <c r="A899" s="2">
        <v>3061</v>
      </c>
      <c r="B899" t="s">
        <v>97</v>
      </c>
      <c r="C899">
        <v>2014</v>
      </c>
      <c r="D899" s="96">
        <v>1968.877</v>
      </c>
      <c r="E899" s="96">
        <v>21.754999999999999</v>
      </c>
      <c r="F899" s="96">
        <v>5558</v>
      </c>
      <c r="G899" s="96">
        <v>98</v>
      </c>
      <c r="H899" s="96">
        <v>10</v>
      </c>
      <c r="I899" s="96">
        <v>0.1020408198237419</v>
      </c>
      <c r="J899" s="96">
        <v>1.2032755955469121</v>
      </c>
      <c r="K899" s="96">
        <v>3</v>
      </c>
      <c r="L899" s="96">
        <v>23</v>
      </c>
    </row>
    <row r="900" spans="1:12" x14ac:dyDescent="0.25">
      <c r="A900" s="2">
        <v>3061</v>
      </c>
      <c r="B900" t="s">
        <v>97</v>
      </c>
      <c r="C900">
        <v>2015</v>
      </c>
      <c r="D900" s="96">
        <v>2328.435210000001</v>
      </c>
      <c r="E900" s="96">
        <v>20.693000000000001</v>
      </c>
      <c r="F900" s="96">
        <v>5569</v>
      </c>
      <c r="G900" s="96">
        <v>98</v>
      </c>
      <c r="H900" s="96">
        <v>10</v>
      </c>
      <c r="I900" s="96">
        <v>0.1020408198237419</v>
      </c>
      <c r="J900" s="96">
        <v>1.2277103060682979</v>
      </c>
      <c r="K900" s="96">
        <v>3</v>
      </c>
      <c r="L900" s="96">
        <v>23</v>
      </c>
    </row>
    <row r="901" spans="1:12" x14ac:dyDescent="0.25">
      <c r="A901" s="2">
        <v>3061</v>
      </c>
      <c r="B901" t="s">
        <v>97</v>
      </c>
      <c r="C901">
        <v>2016</v>
      </c>
      <c r="D901" s="96">
        <v>2045.8230000000001</v>
      </c>
      <c r="E901" s="96">
        <v>19.062999999999999</v>
      </c>
      <c r="F901" s="96">
        <v>5563</v>
      </c>
      <c r="G901" s="96">
        <v>98</v>
      </c>
      <c r="H901" s="96">
        <v>10</v>
      </c>
      <c r="I901" s="96">
        <v>0.1020408198237419</v>
      </c>
      <c r="J901" s="96">
        <v>1.2405563987579731</v>
      </c>
      <c r="K901" s="96">
        <v>3</v>
      </c>
      <c r="L901" s="96">
        <v>23</v>
      </c>
    </row>
    <row r="902" spans="1:12" x14ac:dyDescent="0.25">
      <c r="A902" s="2">
        <v>3061</v>
      </c>
      <c r="B902" t="s">
        <v>97</v>
      </c>
      <c r="C902">
        <v>2017</v>
      </c>
      <c r="D902" s="96">
        <v>2234.768</v>
      </c>
      <c r="E902" s="96">
        <v>18.576000000000001</v>
      </c>
      <c r="F902" s="96">
        <v>5581</v>
      </c>
      <c r="G902" s="96">
        <v>98</v>
      </c>
      <c r="H902" s="96">
        <v>10</v>
      </c>
      <c r="I902" s="96">
        <v>0.1020408198237419</v>
      </c>
      <c r="J902" s="96">
        <v>1.2634585172770481</v>
      </c>
      <c r="K902" s="96">
        <v>3</v>
      </c>
      <c r="L902" s="96">
        <v>23</v>
      </c>
    </row>
    <row r="903" spans="1:12" x14ac:dyDescent="0.25">
      <c r="A903" s="2">
        <v>3061</v>
      </c>
      <c r="B903" t="s">
        <v>97</v>
      </c>
      <c r="C903">
        <v>2018</v>
      </c>
      <c r="D903" s="96">
        <v>2355.2779999999998</v>
      </c>
      <c r="E903" s="96">
        <v>20.702000000000002</v>
      </c>
      <c r="F903" s="96">
        <v>5565</v>
      </c>
      <c r="G903" s="96">
        <v>98</v>
      </c>
      <c r="H903" s="96">
        <v>10</v>
      </c>
      <c r="I903" s="96">
        <v>0.1020408198237419</v>
      </c>
      <c r="J903" s="96">
        <v>1.296190246884573</v>
      </c>
      <c r="K903" s="96">
        <v>3</v>
      </c>
      <c r="L903" s="96">
        <v>23</v>
      </c>
    </row>
    <row r="904" spans="1:12" x14ac:dyDescent="0.25">
      <c r="A904" s="2">
        <v>3062</v>
      </c>
      <c r="B904" t="s">
        <v>85</v>
      </c>
      <c r="C904">
        <v>2005</v>
      </c>
      <c r="D904" s="96">
        <v>710.14712000000009</v>
      </c>
      <c r="E904" s="96">
        <v>19.030999999999999</v>
      </c>
      <c r="F904" s="96">
        <v>4116</v>
      </c>
      <c r="G904" s="96">
        <v>70</v>
      </c>
      <c r="H904" s="96">
        <v>2</v>
      </c>
      <c r="I904" s="96">
        <v>2.857142873108387E-2</v>
      </c>
      <c r="J904" s="96">
        <v>1</v>
      </c>
      <c r="K904" s="96">
        <v>3</v>
      </c>
      <c r="L904" s="96">
        <v>19.030999999999999</v>
      </c>
    </row>
    <row r="905" spans="1:12" x14ac:dyDescent="0.25">
      <c r="A905" s="2">
        <v>3062</v>
      </c>
      <c r="B905" t="s">
        <v>85</v>
      </c>
      <c r="C905">
        <v>2006</v>
      </c>
      <c r="D905" s="96">
        <v>884.24625999999989</v>
      </c>
      <c r="E905" s="96">
        <v>19.050999999999998</v>
      </c>
      <c r="F905" s="96">
        <v>4133</v>
      </c>
      <c r="G905" s="96">
        <v>55</v>
      </c>
      <c r="H905" s="96">
        <v>2</v>
      </c>
      <c r="I905" s="96">
        <v>3.6363635212182999E-2</v>
      </c>
      <c r="J905" s="96">
        <v>1.0202019225402501</v>
      </c>
      <c r="K905" s="96">
        <v>3</v>
      </c>
      <c r="L905" s="96">
        <v>19.050999999999998</v>
      </c>
    </row>
    <row r="906" spans="1:12" x14ac:dyDescent="0.25">
      <c r="A906" s="2">
        <v>3062</v>
      </c>
      <c r="B906" t="s">
        <v>85</v>
      </c>
      <c r="C906">
        <v>2007</v>
      </c>
      <c r="D906" s="96">
        <v>995.01134000000002</v>
      </c>
      <c r="E906" s="96">
        <v>19.154</v>
      </c>
      <c r="F906" s="96">
        <v>4149</v>
      </c>
      <c r="G906" s="96">
        <v>55</v>
      </c>
      <c r="H906" s="96">
        <v>2</v>
      </c>
      <c r="I906" s="96">
        <v>3.6363635212182999E-2</v>
      </c>
      <c r="J906" s="96">
        <v>1.05783897285015</v>
      </c>
      <c r="K906" s="96">
        <v>3</v>
      </c>
      <c r="L906" s="96">
        <v>19.154</v>
      </c>
    </row>
    <row r="907" spans="1:12" x14ac:dyDescent="0.25">
      <c r="A907" s="2">
        <v>3062</v>
      </c>
      <c r="B907" t="s">
        <v>85</v>
      </c>
      <c r="C907">
        <v>2008</v>
      </c>
      <c r="D907" s="96">
        <v>1053.6427799999999</v>
      </c>
      <c r="E907" s="96">
        <v>19.183</v>
      </c>
      <c r="F907" s="96">
        <v>4194</v>
      </c>
      <c r="G907" s="96">
        <v>55</v>
      </c>
      <c r="H907" s="96">
        <v>2</v>
      </c>
      <c r="I907" s="96">
        <v>3.6363635212182999E-2</v>
      </c>
      <c r="J907" s="96">
        <v>1.0801527868051599</v>
      </c>
      <c r="K907" s="96">
        <v>3</v>
      </c>
      <c r="L907" s="96">
        <v>19.183</v>
      </c>
    </row>
    <row r="908" spans="1:12" x14ac:dyDescent="0.25">
      <c r="A908" s="2">
        <v>3062</v>
      </c>
      <c r="B908" t="s">
        <v>85</v>
      </c>
      <c r="C908">
        <v>2009</v>
      </c>
      <c r="D908" s="96">
        <v>1032.4210399999999</v>
      </c>
      <c r="E908" s="96">
        <v>19.806999999999999</v>
      </c>
      <c r="F908" s="96">
        <v>4180</v>
      </c>
      <c r="G908" s="96">
        <v>55</v>
      </c>
      <c r="H908" s="96">
        <v>2</v>
      </c>
      <c r="I908" s="96">
        <v>3.6363635212182999E-2</v>
      </c>
      <c r="J908" s="96">
        <v>1.0943058118665809</v>
      </c>
      <c r="K908" s="96">
        <v>3</v>
      </c>
      <c r="L908" s="96">
        <v>19.806999999999999</v>
      </c>
    </row>
    <row r="909" spans="1:12" x14ac:dyDescent="0.25">
      <c r="A909" s="2">
        <v>3062</v>
      </c>
      <c r="B909" t="s">
        <v>85</v>
      </c>
      <c r="C909">
        <v>2010</v>
      </c>
      <c r="D909" s="96">
        <v>1041.0988400000001</v>
      </c>
      <c r="E909" s="96">
        <v>18.704999999999998</v>
      </c>
      <c r="F909" s="96">
        <v>4155</v>
      </c>
      <c r="G909" s="96">
        <v>55</v>
      </c>
      <c r="H909" s="96">
        <v>2</v>
      </c>
      <c r="I909" s="96">
        <v>3.6363635212182999E-2</v>
      </c>
      <c r="J909" s="96">
        <v>1.127717210088893</v>
      </c>
      <c r="K909" s="96">
        <v>3</v>
      </c>
      <c r="L909" s="96">
        <v>19.806999999999999</v>
      </c>
    </row>
    <row r="910" spans="1:12" x14ac:dyDescent="0.25">
      <c r="A910" s="2">
        <v>3062</v>
      </c>
      <c r="B910" t="s">
        <v>85</v>
      </c>
      <c r="C910">
        <v>2011</v>
      </c>
      <c r="D910" s="96">
        <v>1143.71254</v>
      </c>
      <c r="E910" s="96">
        <v>18.295000000000002</v>
      </c>
      <c r="F910" s="96">
        <v>4183</v>
      </c>
      <c r="G910" s="96">
        <v>55</v>
      </c>
      <c r="H910" s="96">
        <v>2</v>
      </c>
      <c r="I910" s="96">
        <v>3.6363635212182999E-2</v>
      </c>
      <c r="J910" s="96">
        <v>1.146665858992225</v>
      </c>
      <c r="K910" s="96">
        <v>3</v>
      </c>
      <c r="L910" s="96">
        <v>19.806999999999999</v>
      </c>
    </row>
    <row r="911" spans="1:12" x14ac:dyDescent="0.25">
      <c r="A911" s="2">
        <v>3062</v>
      </c>
      <c r="B911" t="s">
        <v>85</v>
      </c>
      <c r="C911">
        <v>2012</v>
      </c>
      <c r="D911" s="96">
        <v>1202.03892</v>
      </c>
      <c r="E911" s="96">
        <v>16.739000000000001</v>
      </c>
      <c r="F911" s="96">
        <v>4215</v>
      </c>
      <c r="G911" s="96">
        <v>55</v>
      </c>
      <c r="H911" s="96">
        <v>2</v>
      </c>
      <c r="I911" s="96">
        <v>3.6363635212182999E-2</v>
      </c>
      <c r="J911" s="96">
        <v>1.1651097143670821</v>
      </c>
      <c r="K911" s="96">
        <v>3</v>
      </c>
      <c r="L911" s="96">
        <v>19.806999999999999</v>
      </c>
    </row>
    <row r="912" spans="1:12" x14ac:dyDescent="0.25">
      <c r="A912" s="2">
        <v>3062</v>
      </c>
      <c r="B912" t="s">
        <v>85</v>
      </c>
      <c r="C912">
        <v>2013</v>
      </c>
      <c r="D912" s="96">
        <v>1254.89579</v>
      </c>
      <c r="E912" s="96">
        <v>17.149999999999999</v>
      </c>
      <c r="F912" s="96">
        <v>4225</v>
      </c>
      <c r="G912" s="96">
        <v>60</v>
      </c>
      <c r="H912" s="96">
        <v>4</v>
      </c>
      <c r="I912" s="96">
        <v>6.6666670143604279E-2</v>
      </c>
      <c r="J912" s="96">
        <v>1.183430563619132</v>
      </c>
      <c r="K912" s="96">
        <v>3</v>
      </c>
      <c r="L912" s="96">
        <v>19.806999999999999</v>
      </c>
    </row>
    <row r="913" spans="1:12" x14ac:dyDescent="0.25">
      <c r="A913" s="2">
        <v>3062</v>
      </c>
      <c r="B913" t="s">
        <v>85</v>
      </c>
      <c r="C913">
        <v>2014</v>
      </c>
      <c r="D913" s="96">
        <v>1240.15942</v>
      </c>
      <c r="E913" s="96">
        <v>16.114000000000001</v>
      </c>
      <c r="F913" s="96">
        <v>4246</v>
      </c>
      <c r="G913" s="96">
        <v>79</v>
      </c>
      <c r="H913" s="96">
        <v>7</v>
      </c>
      <c r="I913" s="96">
        <v>8.860759437084198E-2</v>
      </c>
      <c r="J913" s="96">
        <v>1.2032755955469121</v>
      </c>
      <c r="K913" s="96">
        <v>3</v>
      </c>
      <c r="L913" s="96">
        <v>19.806999999999999</v>
      </c>
    </row>
    <row r="914" spans="1:12" x14ac:dyDescent="0.25">
      <c r="A914" s="2">
        <v>3062</v>
      </c>
      <c r="B914" t="s">
        <v>85</v>
      </c>
      <c r="C914">
        <v>2015</v>
      </c>
      <c r="D914" s="96">
        <v>1330.1582000000001</v>
      </c>
      <c r="E914" s="96">
        <v>16.079999999999998</v>
      </c>
      <c r="F914" s="96">
        <v>4270</v>
      </c>
      <c r="G914" s="96">
        <v>79</v>
      </c>
      <c r="H914" s="96">
        <v>7</v>
      </c>
      <c r="I914" s="96">
        <v>8.860759437084198E-2</v>
      </c>
      <c r="J914" s="96">
        <v>1.2277103060682979</v>
      </c>
      <c r="K914" s="96">
        <v>3</v>
      </c>
      <c r="L914" s="96">
        <v>19.806999999999999</v>
      </c>
    </row>
    <row r="915" spans="1:12" x14ac:dyDescent="0.25">
      <c r="A915" s="2">
        <v>3062</v>
      </c>
      <c r="B915" t="s">
        <v>85</v>
      </c>
      <c r="C915">
        <v>2016</v>
      </c>
      <c r="D915" s="96">
        <v>1402.3131100000001</v>
      </c>
      <c r="E915" s="96">
        <v>15.052</v>
      </c>
      <c r="F915" s="96">
        <v>4275</v>
      </c>
      <c r="G915" s="96">
        <v>80</v>
      </c>
      <c r="H915" s="96">
        <v>8</v>
      </c>
      <c r="I915" s="96">
        <v>0.10000000149011611</v>
      </c>
      <c r="J915" s="96">
        <v>1.2405563987579731</v>
      </c>
      <c r="K915" s="96">
        <v>3</v>
      </c>
      <c r="L915" s="96">
        <v>19.806999999999999</v>
      </c>
    </row>
    <row r="916" spans="1:12" x14ac:dyDescent="0.25">
      <c r="A916" s="2">
        <v>3062</v>
      </c>
      <c r="B916" t="s">
        <v>85</v>
      </c>
      <c r="C916">
        <v>2017</v>
      </c>
      <c r="D916" s="96">
        <v>1420.32375</v>
      </c>
      <c r="E916" s="96">
        <v>13.888</v>
      </c>
      <c r="F916" s="96">
        <v>4300</v>
      </c>
      <c r="G916" s="96">
        <v>80</v>
      </c>
      <c r="H916" s="96">
        <v>8</v>
      </c>
      <c r="I916" s="96">
        <v>0.10000000149011611</v>
      </c>
      <c r="J916" s="96">
        <v>1.2634585172770481</v>
      </c>
      <c r="K916" s="96">
        <v>3</v>
      </c>
      <c r="L916" s="96">
        <v>19.806999999999999</v>
      </c>
    </row>
    <row r="917" spans="1:12" x14ac:dyDescent="0.25">
      <c r="A917" s="2">
        <v>3062</v>
      </c>
      <c r="B917" t="s">
        <v>85</v>
      </c>
      <c r="C917">
        <v>2018</v>
      </c>
      <c r="D917" s="96">
        <v>1445.5207399999999</v>
      </c>
      <c r="E917" s="96">
        <v>15.625999999999999</v>
      </c>
      <c r="F917" s="96">
        <v>4312</v>
      </c>
      <c r="G917" s="96">
        <v>81</v>
      </c>
      <c r="H917" s="96">
        <v>8</v>
      </c>
      <c r="I917" s="96">
        <v>9.8765432834625244E-2</v>
      </c>
      <c r="J917" s="96">
        <v>1.296190246884573</v>
      </c>
      <c r="K917" s="96">
        <v>3</v>
      </c>
      <c r="L917" s="96">
        <v>19.806999999999999</v>
      </c>
    </row>
    <row r="918" spans="1:12" x14ac:dyDescent="0.25">
      <c r="A918" s="2">
        <v>3062</v>
      </c>
      <c r="B918" t="s">
        <v>85</v>
      </c>
      <c r="C918">
        <v>2019</v>
      </c>
      <c r="D918" s="96">
        <v>1363.75288</v>
      </c>
      <c r="E918" s="96">
        <v>14.544</v>
      </c>
      <c r="F918" s="96">
        <v>4325</v>
      </c>
      <c r="G918" s="96">
        <v>81</v>
      </c>
      <c r="H918" s="96">
        <v>8</v>
      </c>
      <c r="I918" s="96">
        <v>9.8765432834625244E-2</v>
      </c>
      <c r="J918" s="96">
        <v>1.325735868420733</v>
      </c>
      <c r="K918" s="96">
        <v>3</v>
      </c>
      <c r="L918" s="96">
        <v>19.806999999999999</v>
      </c>
    </row>
    <row r="919" spans="1:12" x14ac:dyDescent="0.25">
      <c r="A919" s="2">
        <v>3062</v>
      </c>
      <c r="B919" t="s">
        <v>85</v>
      </c>
      <c r="C919">
        <v>2020</v>
      </c>
      <c r="D919" s="96">
        <v>1408.3536899999999</v>
      </c>
      <c r="E919" s="96">
        <v>15.231999999999999</v>
      </c>
      <c r="F919" s="96">
        <v>4345</v>
      </c>
      <c r="G919" s="96">
        <v>81</v>
      </c>
      <c r="H919" s="96">
        <v>8</v>
      </c>
      <c r="I919" s="96">
        <v>9.8765432834625244E-2</v>
      </c>
      <c r="J919" s="96">
        <v>1.4069338926020389</v>
      </c>
      <c r="K919" s="96">
        <v>3</v>
      </c>
      <c r="L919" s="96">
        <v>19.806999999999999</v>
      </c>
    </row>
    <row r="920" spans="1:12" x14ac:dyDescent="0.25">
      <c r="A920" s="2">
        <v>3062</v>
      </c>
      <c r="B920" t="s">
        <v>85</v>
      </c>
      <c r="C920">
        <v>2021</v>
      </c>
      <c r="D920" s="96">
        <v>1489.943115234375</v>
      </c>
      <c r="E920" s="96">
        <v>15.452999999999999</v>
      </c>
      <c r="F920" s="96">
        <v>4364</v>
      </c>
      <c r="G920" s="96">
        <v>81</v>
      </c>
      <c r="H920" s="96">
        <v>8</v>
      </c>
      <c r="I920" s="96">
        <v>9.8765432098765427E-2</v>
      </c>
      <c r="J920" s="96">
        <v>1.458402218</v>
      </c>
      <c r="K920" s="96">
        <v>3</v>
      </c>
      <c r="L920" s="96">
        <v>15.453000068664551</v>
      </c>
    </row>
    <row r="921" spans="1:12" x14ac:dyDescent="0.25">
      <c r="A921" s="2">
        <v>3063</v>
      </c>
      <c r="B921" t="s">
        <v>58</v>
      </c>
      <c r="C921">
        <v>2005</v>
      </c>
      <c r="D921" s="96">
        <v>1064.8462099999999</v>
      </c>
      <c r="E921" s="96">
        <v>18.574999999999999</v>
      </c>
      <c r="F921" s="96">
        <v>4040</v>
      </c>
      <c r="G921" s="96">
        <v>76</v>
      </c>
      <c r="H921" s="96">
        <v>0</v>
      </c>
      <c r="I921" s="96">
        <v>0</v>
      </c>
      <c r="J921" s="96">
        <v>1</v>
      </c>
      <c r="K921" s="96">
        <v>3</v>
      </c>
      <c r="L921" s="96">
        <v>18.574999999999999</v>
      </c>
    </row>
    <row r="922" spans="1:12" x14ac:dyDescent="0.25">
      <c r="A922" s="2">
        <v>3063</v>
      </c>
      <c r="B922" t="s">
        <v>58</v>
      </c>
      <c r="C922">
        <v>2006</v>
      </c>
      <c r="D922" s="96">
        <v>1125.1636100000001</v>
      </c>
      <c r="E922" s="96">
        <v>17.382000000000001</v>
      </c>
      <c r="F922" s="96">
        <v>3981</v>
      </c>
      <c r="G922" s="96">
        <v>84</v>
      </c>
      <c r="H922" s="96">
        <v>8</v>
      </c>
      <c r="I922" s="96">
        <v>9.5238097012042999E-2</v>
      </c>
      <c r="J922" s="96">
        <v>1.0202019225402501</v>
      </c>
      <c r="K922" s="96">
        <v>3</v>
      </c>
      <c r="L922" s="96">
        <v>18.574999999999999</v>
      </c>
    </row>
    <row r="923" spans="1:12" x14ac:dyDescent="0.25">
      <c r="A923" s="2">
        <v>3063</v>
      </c>
      <c r="B923" t="s">
        <v>58</v>
      </c>
      <c r="C923">
        <v>2007</v>
      </c>
      <c r="D923" s="96">
        <v>1146.0137999999999</v>
      </c>
      <c r="E923" s="96">
        <v>18.097000000000001</v>
      </c>
      <c r="F923" s="96">
        <v>3864</v>
      </c>
      <c r="G923" s="96">
        <v>84</v>
      </c>
      <c r="H923" s="96">
        <v>8</v>
      </c>
      <c r="I923" s="96">
        <v>9.5238097012042999E-2</v>
      </c>
      <c r="J923" s="96">
        <v>1.05783897285015</v>
      </c>
      <c r="K923" s="96">
        <v>3</v>
      </c>
      <c r="L923" s="96">
        <v>18.574999999999999</v>
      </c>
    </row>
    <row r="924" spans="1:12" x14ac:dyDescent="0.25">
      <c r="A924" s="2">
        <v>3063</v>
      </c>
      <c r="B924" t="s">
        <v>58</v>
      </c>
      <c r="C924">
        <v>2008</v>
      </c>
      <c r="D924" s="96">
        <v>1250.8829499999999</v>
      </c>
      <c r="E924" s="96">
        <v>18.420999999999999</v>
      </c>
      <c r="F924" s="96">
        <v>4001</v>
      </c>
      <c r="G924" s="96">
        <v>84</v>
      </c>
      <c r="H924" s="96">
        <v>8</v>
      </c>
      <c r="I924" s="96">
        <v>9.5238097012042999E-2</v>
      </c>
      <c r="J924" s="96">
        <v>1.0801527868051599</v>
      </c>
      <c r="K924" s="96">
        <v>3</v>
      </c>
      <c r="L924" s="96">
        <v>18.574999999999999</v>
      </c>
    </row>
    <row r="925" spans="1:12" x14ac:dyDescent="0.25">
      <c r="A925" s="2">
        <v>3063</v>
      </c>
      <c r="B925" t="s">
        <v>58</v>
      </c>
      <c r="C925">
        <v>2009</v>
      </c>
      <c r="D925" s="96">
        <v>1330.6510800000001</v>
      </c>
      <c r="E925" s="96">
        <v>18.431999999999999</v>
      </c>
      <c r="F925" s="96">
        <v>3768</v>
      </c>
      <c r="G925" s="96">
        <v>84</v>
      </c>
      <c r="H925" s="96">
        <v>8</v>
      </c>
      <c r="I925" s="96">
        <v>9.5238097012042999E-2</v>
      </c>
      <c r="J925" s="96">
        <v>1.0943058118665809</v>
      </c>
      <c r="K925" s="96">
        <v>3</v>
      </c>
      <c r="L925" s="96">
        <v>18.574999999999999</v>
      </c>
    </row>
    <row r="926" spans="1:12" x14ac:dyDescent="0.25">
      <c r="A926" s="2">
        <v>3063</v>
      </c>
      <c r="B926" t="s">
        <v>58</v>
      </c>
      <c r="C926">
        <v>2010</v>
      </c>
      <c r="D926" s="96">
        <v>1338.5340900000001</v>
      </c>
      <c r="E926" s="96">
        <v>18</v>
      </c>
      <c r="F926" s="96">
        <v>3777</v>
      </c>
      <c r="G926" s="96">
        <v>84</v>
      </c>
      <c r="H926" s="96">
        <v>8</v>
      </c>
      <c r="I926" s="96">
        <v>9.5238097012042999E-2</v>
      </c>
      <c r="J926" s="96">
        <v>1.127717210088893</v>
      </c>
      <c r="K926" s="96">
        <v>3</v>
      </c>
      <c r="L926" s="96">
        <v>18.574999999999999</v>
      </c>
    </row>
    <row r="927" spans="1:12" x14ac:dyDescent="0.25">
      <c r="A927" s="2">
        <v>3063</v>
      </c>
      <c r="B927" t="s">
        <v>58</v>
      </c>
      <c r="C927">
        <v>2011</v>
      </c>
      <c r="D927" s="96">
        <v>1325.58691</v>
      </c>
      <c r="E927" s="96">
        <v>16.925000000000001</v>
      </c>
      <c r="F927" s="96">
        <v>3775</v>
      </c>
      <c r="G927" s="96">
        <v>74</v>
      </c>
      <c r="H927" s="96">
        <v>8</v>
      </c>
      <c r="I927" s="96">
        <v>0.1081081107258797</v>
      </c>
      <c r="J927" s="96">
        <v>1.146665858992225</v>
      </c>
      <c r="K927" s="96">
        <v>3</v>
      </c>
      <c r="L927" s="96">
        <v>18.574999999999999</v>
      </c>
    </row>
    <row r="928" spans="1:12" x14ac:dyDescent="0.25">
      <c r="A928" s="2">
        <v>3063</v>
      </c>
      <c r="B928" t="s">
        <v>58</v>
      </c>
      <c r="C928">
        <v>2012</v>
      </c>
      <c r="D928" s="96">
        <v>1620.12869</v>
      </c>
      <c r="E928" s="96">
        <v>16.288</v>
      </c>
      <c r="F928" s="96">
        <v>3780</v>
      </c>
      <c r="G928" s="96">
        <v>74</v>
      </c>
      <c r="H928" s="96">
        <v>8</v>
      </c>
      <c r="I928" s="96">
        <v>0.1081081107258797</v>
      </c>
      <c r="J928" s="96">
        <v>1.1651097143670821</v>
      </c>
      <c r="K928" s="96">
        <v>3</v>
      </c>
      <c r="L928" s="96">
        <v>18.574999999999999</v>
      </c>
    </row>
    <row r="929" spans="1:12" x14ac:dyDescent="0.25">
      <c r="A929" s="2">
        <v>3063</v>
      </c>
      <c r="B929" t="s">
        <v>58</v>
      </c>
      <c r="C929">
        <v>2013</v>
      </c>
      <c r="D929" s="96">
        <v>1485.4705100000001</v>
      </c>
      <c r="E929" s="96">
        <v>17.164999999999999</v>
      </c>
      <c r="F929" s="96">
        <v>3697</v>
      </c>
      <c r="G929" s="96">
        <v>76</v>
      </c>
      <c r="H929" s="96">
        <v>10</v>
      </c>
      <c r="I929" s="96">
        <v>0.1315789520740509</v>
      </c>
      <c r="J929" s="96">
        <v>1.183430563619132</v>
      </c>
      <c r="K929" s="96">
        <v>3</v>
      </c>
      <c r="L929" s="96">
        <v>18.574999999999999</v>
      </c>
    </row>
    <row r="930" spans="1:12" x14ac:dyDescent="0.25">
      <c r="A930" s="2">
        <v>3063</v>
      </c>
      <c r="B930" t="s">
        <v>58</v>
      </c>
      <c r="C930">
        <v>2014</v>
      </c>
      <c r="D930" s="96">
        <v>1605.9129700000001</v>
      </c>
      <c r="E930" s="96">
        <v>17.923999999999999</v>
      </c>
      <c r="F930" s="96">
        <v>3753</v>
      </c>
      <c r="G930" s="96">
        <v>76</v>
      </c>
      <c r="H930" s="96">
        <v>10</v>
      </c>
      <c r="I930" s="96">
        <v>0.1315789520740509</v>
      </c>
      <c r="J930" s="96">
        <v>1.2032755955469121</v>
      </c>
      <c r="K930" s="96">
        <v>3</v>
      </c>
      <c r="L930" s="96">
        <v>18.574999999999999</v>
      </c>
    </row>
    <row r="931" spans="1:12" x14ac:dyDescent="0.25">
      <c r="A931" s="2">
        <v>3063</v>
      </c>
      <c r="B931" t="s">
        <v>58</v>
      </c>
      <c r="C931">
        <v>2015</v>
      </c>
      <c r="D931" s="96">
        <v>1623.56459</v>
      </c>
      <c r="E931" s="96">
        <v>16.795999999999999</v>
      </c>
      <c r="F931" s="96">
        <v>3729</v>
      </c>
      <c r="G931" s="96">
        <v>76</v>
      </c>
      <c r="H931" s="96">
        <v>10</v>
      </c>
      <c r="I931" s="96">
        <v>0.1315789520740509</v>
      </c>
      <c r="J931" s="96">
        <v>1.2277103060682979</v>
      </c>
      <c r="K931" s="96">
        <v>3</v>
      </c>
      <c r="L931" s="96">
        <v>18.574999999999999</v>
      </c>
    </row>
    <row r="932" spans="1:12" x14ac:dyDescent="0.25">
      <c r="A932" s="2">
        <v>3063</v>
      </c>
      <c r="B932" t="s">
        <v>58</v>
      </c>
      <c r="C932">
        <v>2016</v>
      </c>
      <c r="D932" s="96">
        <v>1749.8190999999999</v>
      </c>
      <c r="E932" s="96">
        <v>15.952999999999999</v>
      </c>
      <c r="F932" s="96">
        <v>3746</v>
      </c>
      <c r="G932" s="96">
        <v>80</v>
      </c>
      <c r="H932" s="96">
        <v>11</v>
      </c>
      <c r="I932" s="96">
        <v>0.13750000298023221</v>
      </c>
      <c r="J932" s="96">
        <v>1.2405563987579731</v>
      </c>
      <c r="K932" s="96">
        <v>3</v>
      </c>
      <c r="L932" s="96">
        <v>18.574999999999999</v>
      </c>
    </row>
    <row r="933" spans="1:12" x14ac:dyDescent="0.25">
      <c r="A933" s="2">
        <v>3063</v>
      </c>
      <c r="B933" t="s">
        <v>58</v>
      </c>
      <c r="C933">
        <v>2017</v>
      </c>
      <c r="D933" s="96">
        <v>1705.7855500000001</v>
      </c>
      <c r="E933" s="96">
        <v>15.025</v>
      </c>
      <c r="F933" s="96">
        <v>3748</v>
      </c>
      <c r="G933" s="96">
        <v>81</v>
      </c>
      <c r="H933" s="96">
        <v>10</v>
      </c>
      <c r="I933" s="96">
        <v>0.1234567910432816</v>
      </c>
      <c r="J933" s="96">
        <v>1.2634585172770481</v>
      </c>
      <c r="K933" s="96">
        <v>3</v>
      </c>
      <c r="L933" s="96">
        <v>18.574999999999999</v>
      </c>
    </row>
    <row r="934" spans="1:12" x14ac:dyDescent="0.25">
      <c r="A934" s="2">
        <v>3063</v>
      </c>
      <c r="B934" t="s">
        <v>58</v>
      </c>
      <c r="C934">
        <v>2018</v>
      </c>
      <c r="D934" s="96">
        <v>1725.51484</v>
      </c>
      <c r="E934" s="96">
        <v>15.43</v>
      </c>
      <c r="F934" s="96">
        <v>3745</v>
      </c>
      <c r="G934" s="96">
        <v>81</v>
      </c>
      <c r="H934" s="96">
        <v>10</v>
      </c>
      <c r="I934" s="96">
        <v>0.1234567910432816</v>
      </c>
      <c r="J934" s="96">
        <v>1.296190246884573</v>
      </c>
      <c r="K934" s="96">
        <v>3</v>
      </c>
      <c r="L934" s="96">
        <v>18.574999999999999</v>
      </c>
    </row>
    <row r="935" spans="1:12" x14ac:dyDescent="0.25">
      <c r="A935" s="2">
        <v>3063</v>
      </c>
      <c r="B935" t="s">
        <v>58</v>
      </c>
      <c r="C935">
        <v>2019</v>
      </c>
      <c r="D935" s="96">
        <v>1778.0925099999999</v>
      </c>
      <c r="E935" s="96">
        <v>16.574000000000002</v>
      </c>
      <c r="F935" s="96">
        <v>3773</v>
      </c>
      <c r="G935" s="96">
        <v>81</v>
      </c>
      <c r="H935" s="96">
        <v>10</v>
      </c>
      <c r="I935" s="96">
        <v>0.1234567910432816</v>
      </c>
      <c r="J935" s="96">
        <v>1.325735868420733</v>
      </c>
      <c r="K935" s="96">
        <v>3</v>
      </c>
      <c r="L935" s="96">
        <v>18.574999999999999</v>
      </c>
    </row>
    <row r="936" spans="1:12" x14ac:dyDescent="0.25">
      <c r="A936" s="2">
        <v>3063</v>
      </c>
      <c r="B936" t="s">
        <v>58</v>
      </c>
      <c r="C936">
        <v>2020</v>
      </c>
      <c r="D936" s="96">
        <v>1697.28415</v>
      </c>
      <c r="E936" s="96">
        <v>14.489000000000001</v>
      </c>
      <c r="F936" s="96">
        <v>3761</v>
      </c>
      <c r="G936" s="96">
        <v>81</v>
      </c>
      <c r="H936" s="96">
        <v>10</v>
      </c>
      <c r="I936" s="96">
        <v>0.1234567910432816</v>
      </c>
      <c r="J936" s="96">
        <v>1.4069338926020389</v>
      </c>
      <c r="K936" s="96">
        <v>3</v>
      </c>
      <c r="L936" s="96">
        <v>18.574999999999999</v>
      </c>
    </row>
    <row r="937" spans="1:12" x14ac:dyDescent="0.25">
      <c r="A937" s="2">
        <v>3063</v>
      </c>
      <c r="B937" t="s">
        <v>58</v>
      </c>
      <c r="C937">
        <v>2021</v>
      </c>
      <c r="D937" s="96">
        <v>1672.833618164063</v>
      </c>
      <c r="E937" s="96">
        <v>13.111000000000001</v>
      </c>
      <c r="F937" s="96">
        <v>3739</v>
      </c>
      <c r="G937" s="96">
        <v>81</v>
      </c>
      <c r="H937" s="96">
        <v>10</v>
      </c>
      <c r="I937" s="96">
        <v>0.1234567901234568</v>
      </c>
      <c r="J937" s="96">
        <v>1.458402218</v>
      </c>
      <c r="K937" s="96">
        <v>3</v>
      </c>
      <c r="L937" s="96">
        <v>14.48900032043457</v>
      </c>
    </row>
    <row r="938" spans="1:12" x14ac:dyDescent="0.25">
      <c r="A938" s="2">
        <v>3065</v>
      </c>
      <c r="B938" t="s">
        <v>94</v>
      </c>
      <c r="C938">
        <v>2005</v>
      </c>
      <c r="D938" s="96">
        <v>949.08519999999999</v>
      </c>
      <c r="E938" s="96">
        <v>17</v>
      </c>
      <c r="F938" s="96">
        <v>3416</v>
      </c>
      <c r="G938" s="96">
        <v>71</v>
      </c>
      <c r="H938" s="96">
        <v>8</v>
      </c>
      <c r="I938" s="96">
        <v>0.1126760542392731</v>
      </c>
      <c r="J938" s="96">
        <v>1</v>
      </c>
      <c r="K938" s="96">
        <v>3</v>
      </c>
      <c r="L938" s="96">
        <v>17</v>
      </c>
    </row>
    <row r="939" spans="1:12" x14ac:dyDescent="0.25">
      <c r="A939" s="2">
        <v>3065</v>
      </c>
      <c r="B939" t="s">
        <v>94</v>
      </c>
      <c r="C939">
        <v>2006</v>
      </c>
      <c r="D939" s="96">
        <v>1014.2988800000001</v>
      </c>
      <c r="E939" s="96">
        <v>16.327999999999999</v>
      </c>
      <c r="F939" s="96">
        <v>3454</v>
      </c>
      <c r="G939" s="96">
        <v>165</v>
      </c>
      <c r="H939" s="96">
        <v>12</v>
      </c>
      <c r="I939" s="96">
        <v>7.2727270424365997E-2</v>
      </c>
      <c r="J939" s="96">
        <v>1.0202019225402501</v>
      </c>
      <c r="K939" s="96">
        <v>3</v>
      </c>
      <c r="L939" s="96">
        <v>17</v>
      </c>
    </row>
    <row r="940" spans="1:12" x14ac:dyDescent="0.25">
      <c r="A940" s="2">
        <v>3065</v>
      </c>
      <c r="B940" t="s">
        <v>94</v>
      </c>
      <c r="C940">
        <v>2007</v>
      </c>
      <c r="D940" s="96">
        <v>996.90960000000007</v>
      </c>
      <c r="E940" s="96">
        <v>16.478000000000002</v>
      </c>
      <c r="F940" s="96">
        <v>3486</v>
      </c>
      <c r="G940" s="96">
        <v>73</v>
      </c>
      <c r="H940" s="96">
        <v>9</v>
      </c>
      <c r="I940" s="96">
        <v>0.123287670314312</v>
      </c>
      <c r="J940" s="96">
        <v>1.05783897285015</v>
      </c>
      <c r="K940" s="96">
        <v>3</v>
      </c>
      <c r="L940" s="96">
        <v>17</v>
      </c>
    </row>
    <row r="941" spans="1:12" x14ac:dyDescent="0.25">
      <c r="A941" s="2">
        <v>3065</v>
      </c>
      <c r="B941" t="s">
        <v>94</v>
      </c>
      <c r="C941">
        <v>2008</v>
      </c>
      <c r="D941" s="96">
        <v>1188.7827400000001</v>
      </c>
      <c r="E941" s="96">
        <v>16.518999999999998</v>
      </c>
      <c r="F941" s="96">
        <v>3535</v>
      </c>
      <c r="G941" s="96">
        <v>75</v>
      </c>
      <c r="H941" s="96">
        <v>9</v>
      </c>
      <c r="I941" s="96">
        <v>0.119999997317791</v>
      </c>
      <c r="J941" s="96">
        <v>1.0801527868051599</v>
      </c>
      <c r="K941" s="96">
        <v>3</v>
      </c>
      <c r="L941" s="96">
        <v>17</v>
      </c>
    </row>
    <row r="942" spans="1:12" x14ac:dyDescent="0.25">
      <c r="A942" s="2">
        <v>3065</v>
      </c>
      <c r="B942" t="s">
        <v>94</v>
      </c>
      <c r="C942">
        <v>2009</v>
      </c>
      <c r="D942" s="96">
        <v>1159.8180420000001</v>
      </c>
      <c r="E942" s="96">
        <v>16.602</v>
      </c>
      <c r="F942" s="96">
        <v>3588</v>
      </c>
      <c r="G942" s="96">
        <v>76</v>
      </c>
      <c r="H942" s="96">
        <v>10</v>
      </c>
      <c r="I942" s="96">
        <v>0.1315789520740509</v>
      </c>
      <c r="J942" s="96">
        <v>1.0943058118665809</v>
      </c>
      <c r="K942" s="96">
        <v>3</v>
      </c>
      <c r="L942" s="96">
        <v>17</v>
      </c>
    </row>
    <row r="943" spans="1:12" x14ac:dyDescent="0.25">
      <c r="A943" s="2">
        <v>3065</v>
      </c>
      <c r="B943" t="s">
        <v>94</v>
      </c>
      <c r="C943">
        <v>2010</v>
      </c>
      <c r="D943" s="96">
        <v>1272.64355</v>
      </c>
      <c r="E943" s="96">
        <v>17.452000000000002</v>
      </c>
      <c r="F943" s="96">
        <v>3613</v>
      </c>
      <c r="G943" s="96">
        <v>76</v>
      </c>
      <c r="H943" s="96">
        <v>10</v>
      </c>
      <c r="I943" s="96">
        <v>0.1315789520740509</v>
      </c>
      <c r="J943" s="96">
        <v>1.127717210088893</v>
      </c>
      <c r="K943" s="96">
        <v>3</v>
      </c>
      <c r="L943" s="96">
        <v>17.452000000000002</v>
      </c>
    </row>
    <row r="944" spans="1:12" x14ac:dyDescent="0.25">
      <c r="A944" s="2">
        <v>3065</v>
      </c>
      <c r="B944" t="s">
        <v>94</v>
      </c>
      <c r="C944">
        <v>2011</v>
      </c>
      <c r="D944" s="96">
        <v>1578.01685</v>
      </c>
      <c r="E944" s="96">
        <v>17.539000000000001</v>
      </c>
      <c r="F944" s="96">
        <v>3626</v>
      </c>
      <c r="G944" s="96">
        <v>76</v>
      </c>
      <c r="H944" s="96">
        <v>10</v>
      </c>
      <c r="I944" s="96">
        <v>0.1315789520740509</v>
      </c>
      <c r="J944" s="96">
        <v>1.146665858992225</v>
      </c>
      <c r="K944" s="96">
        <v>3</v>
      </c>
      <c r="L944" s="96">
        <v>17.539000000000001</v>
      </c>
    </row>
    <row r="945" spans="1:12" x14ac:dyDescent="0.25">
      <c r="A945" s="2">
        <v>3065</v>
      </c>
      <c r="B945" t="s">
        <v>94</v>
      </c>
      <c r="C945">
        <v>2012</v>
      </c>
      <c r="D945" s="96">
        <v>1622.2408499999999</v>
      </c>
      <c r="E945" s="96">
        <v>17.225000000000001</v>
      </c>
      <c r="F945" s="96">
        <v>3649</v>
      </c>
      <c r="G945" s="96">
        <v>76</v>
      </c>
      <c r="H945" s="96">
        <v>10</v>
      </c>
      <c r="I945" s="96">
        <v>0.1315789520740509</v>
      </c>
      <c r="J945" s="96">
        <v>1.1651097143670821</v>
      </c>
      <c r="K945" s="96">
        <v>3</v>
      </c>
      <c r="L945" s="96">
        <v>17.539000000000001</v>
      </c>
    </row>
    <row r="946" spans="1:12" x14ac:dyDescent="0.25">
      <c r="A946" s="2">
        <v>3065</v>
      </c>
      <c r="B946" t="s">
        <v>94</v>
      </c>
      <c r="C946">
        <v>2013</v>
      </c>
      <c r="D946" s="96">
        <v>1757.0147400000001</v>
      </c>
      <c r="E946" s="96">
        <v>17.713999999999999</v>
      </c>
      <c r="F946" s="96">
        <v>3695</v>
      </c>
      <c r="G946" s="96">
        <v>76</v>
      </c>
      <c r="H946" s="96">
        <v>10</v>
      </c>
      <c r="I946" s="96">
        <v>0.1315789520740509</v>
      </c>
      <c r="J946" s="96">
        <v>1.183430563619132</v>
      </c>
      <c r="K946" s="96">
        <v>3</v>
      </c>
      <c r="L946" s="96">
        <v>17.713999999999999</v>
      </c>
    </row>
    <row r="947" spans="1:12" x14ac:dyDescent="0.25">
      <c r="A947" s="2">
        <v>3065</v>
      </c>
      <c r="B947" t="s">
        <v>94</v>
      </c>
      <c r="C947">
        <v>2014</v>
      </c>
      <c r="D947" s="96">
        <v>1738.86139</v>
      </c>
      <c r="E947" s="96">
        <v>17.896999999999998</v>
      </c>
      <c r="F947" s="96">
        <v>3731</v>
      </c>
      <c r="G947" s="96">
        <v>76</v>
      </c>
      <c r="H947" s="96">
        <v>10</v>
      </c>
      <c r="I947" s="96">
        <v>0.1315789520740509</v>
      </c>
      <c r="J947" s="96">
        <v>1.2032755955469121</v>
      </c>
      <c r="K947" s="96">
        <v>3</v>
      </c>
      <c r="L947" s="96">
        <v>17.896999999999998</v>
      </c>
    </row>
    <row r="948" spans="1:12" x14ac:dyDescent="0.25">
      <c r="A948" s="2">
        <v>3065</v>
      </c>
      <c r="B948" t="s">
        <v>94</v>
      </c>
      <c r="C948">
        <v>2015</v>
      </c>
      <c r="D948" s="96">
        <v>1667.00756</v>
      </c>
      <c r="E948" s="96">
        <v>17.359000000000002</v>
      </c>
      <c r="F948" s="96">
        <v>3725</v>
      </c>
      <c r="G948" s="96">
        <v>76</v>
      </c>
      <c r="H948" s="96">
        <v>10</v>
      </c>
      <c r="I948" s="96">
        <v>0.1315789520740509</v>
      </c>
      <c r="J948" s="96">
        <v>1.2277103060682979</v>
      </c>
      <c r="K948" s="96">
        <v>3</v>
      </c>
      <c r="L948" s="96">
        <v>17.896999999999998</v>
      </c>
    </row>
    <row r="949" spans="1:12" x14ac:dyDescent="0.25">
      <c r="A949" s="2">
        <v>3065</v>
      </c>
      <c r="B949" t="s">
        <v>94</v>
      </c>
      <c r="C949">
        <v>2016</v>
      </c>
      <c r="D949" s="96">
        <v>1757.5479600000001</v>
      </c>
      <c r="E949" s="96">
        <v>16.484000000000002</v>
      </c>
      <c r="F949" s="96">
        <v>3739</v>
      </c>
      <c r="G949" s="96">
        <v>79</v>
      </c>
      <c r="H949" s="96">
        <v>10</v>
      </c>
      <c r="I949" s="96">
        <v>0.12658227980136871</v>
      </c>
      <c r="J949" s="96">
        <v>1.2405563987579731</v>
      </c>
      <c r="K949" s="96">
        <v>3</v>
      </c>
      <c r="L949" s="96">
        <v>17.896999999999998</v>
      </c>
    </row>
    <row r="950" spans="1:12" x14ac:dyDescent="0.25">
      <c r="A950" s="2">
        <v>3065</v>
      </c>
      <c r="B950" t="s">
        <v>94</v>
      </c>
      <c r="C950">
        <v>2017</v>
      </c>
      <c r="D950" s="96">
        <v>1731.3395399999999</v>
      </c>
      <c r="E950" s="96">
        <v>16.381</v>
      </c>
      <c r="F950" s="96">
        <v>3770</v>
      </c>
      <c r="G950" s="96">
        <v>79</v>
      </c>
      <c r="H950" s="96">
        <v>10</v>
      </c>
      <c r="I950" s="96">
        <v>0.12658227980136871</v>
      </c>
      <c r="J950" s="96">
        <v>1.2634585172770481</v>
      </c>
      <c r="K950" s="96">
        <v>3</v>
      </c>
      <c r="L950" s="96">
        <v>17.896999999999998</v>
      </c>
    </row>
    <row r="951" spans="1:12" x14ac:dyDescent="0.25">
      <c r="A951" s="2">
        <v>3065</v>
      </c>
      <c r="B951" t="s">
        <v>94</v>
      </c>
      <c r="C951">
        <v>2018</v>
      </c>
      <c r="D951" s="96">
        <v>1726.12617</v>
      </c>
      <c r="E951" s="96">
        <v>16.66</v>
      </c>
      <c r="F951" s="96">
        <v>3805</v>
      </c>
      <c r="G951" s="96">
        <v>79</v>
      </c>
      <c r="H951" s="96">
        <v>10</v>
      </c>
      <c r="I951" s="96">
        <v>0.12658227980136871</v>
      </c>
      <c r="J951" s="96">
        <v>1.296190246884573</v>
      </c>
      <c r="K951" s="96">
        <v>3</v>
      </c>
      <c r="L951" s="96">
        <v>17.896999999999998</v>
      </c>
    </row>
    <row r="952" spans="1:12" x14ac:dyDescent="0.25">
      <c r="A952" s="2">
        <v>3065</v>
      </c>
      <c r="B952" t="s">
        <v>94</v>
      </c>
      <c r="C952">
        <v>2019</v>
      </c>
      <c r="D952" s="96">
        <v>1831.64213</v>
      </c>
      <c r="E952" s="96">
        <v>16.844999999999999</v>
      </c>
      <c r="F952" s="96">
        <v>3830</v>
      </c>
      <c r="G952" s="96">
        <v>208</v>
      </c>
      <c r="H952" s="96">
        <v>60</v>
      </c>
      <c r="I952" s="96">
        <v>0.28846153616905212</v>
      </c>
      <c r="J952" s="96">
        <v>1.325735868420733</v>
      </c>
      <c r="K952" s="96">
        <v>3</v>
      </c>
      <c r="L952" s="96">
        <v>17.896999999999998</v>
      </c>
    </row>
    <row r="953" spans="1:12" x14ac:dyDescent="0.25">
      <c r="A953" s="2">
        <v>3065</v>
      </c>
      <c r="B953" t="s">
        <v>94</v>
      </c>
      <c r="C953">
        <v>2020</v>
      </c>
      <c r="D953" s="96">
        <v>1882.7902799999999</v>
      </c>
      <c r="E953" s="96">
        <v>16.815000000000001</v>
      </c>
      <c r="F953" s="96">
        <v>3859</v>
      </c>
      <c r="G953" s="96">
        <v>210</v>
      </c>
      <c r="H953" s="96">
        <v>62</v>
      </c>
      <c r="I953" s="96">
        <v>0.29523810744285578</v>
      </c>
      <c r="J953" s="96">
        <v>1.4069338926020389</v>
      </c>
      <c r="K953" s="96">
        <v>3</v>
      </c>
      <c r="L953" s="96">
        <v>17.896999999999998</v>
      </c>
    </row>
    <row r="954" spans="1:12" x14ac:dyDescent="0.25">
      <c r="A954" s="2">
        <v>3065</v>
      </c>
      <c r="B954" t="s">
        <v>94</v>
      </c>
      <c r="C954">
        <v>2021</v>
      </c>
      <c r="D954" s="96">
        <v>1877.754516601563</v>
      </c>
      <c r="E954" s="96">
        <v>18.16</v>
      </c>
      <c r="F954" s="96">
        <v>3942</v>
      </c>
      <c r="G954" s="96">
        <v>217</v>
      </c>
      <c r="H954" s="96">
        <v>69</v>
      </c>
      <c r="I954" s="96">
        <v>0.31797235023041481</v>
      </c>
      <c r="J954" s="96">
        <v>1.458402218</v>
      </c>
      <c r="K954" s="96">
        <v>3</v>
      </c>
      <c r="L954" s="96">
        <v>18.159999847412109</v>
      </c>
    </row>
    <row r="955" spans="1:12" x14ac:dyDescent="0.25">
      <c r="A955" s="8">
        <v>3067</v>
      </c>
      <c r="B955" t="s">
        <v>55</v>
      </c>
      <c r="C955">
        <v>2005</v>
      </c>
      <c r="D955" s="96">
        <v>768.03068000000007</v>
      </c>
      <c r="E955" s="96">
        <v>15.021000000000001</v>
      </c>
      <c r="F955" s="96">
        <v>3315</v>
      </c>
      <c r="G955" s="96">
        <v>137</v>
      </c>
      <c r="H955" s="96">
        <v>11</v>
      </c>
      <c r="I955" s="96">
        <v>8.0291971564292908E-2</v>
      </c>
      <c r="J955" s="96">
        <v>1</v>
      </c>
      <c r="K955" s="96">
        <v>3</v>
      </c>
      <c r="L955" s="96">
        <v>15.021000000000001</v>
      </c>
    </row>
    <row r="956" spans="1:12" x14ac:dyDescent="0.25">
      <c r="A956" s="8">
        <v>3067</v>
      </c>
      <c r="B956" t="s">
        <v>55</v>
      </c>
      <c r="C956">
        <v>2006</v>
      </c>
      <c r="D956" s="96">
        <v>992.52373</v>
      </c>
      <c r="E956" s="96">
        <v>13.185</v>
      </c>
      <c r="F956" s="96">
        <v>3331</v>
      </c>
      <c r="G956" s="96">
        <v>137</v>
      </c>
      <c r="H956" s="96">
        <v>11</v>
      </c>
      <c r="I956" s="96">
        <v>8.0291971564292908E-2</v>
      </c>
      <c r="J956" s="96">
        <v>1.0202019225402501</v>
      </c>
      <c r="K956" s="96">
        <v>3</v>
      </c>
      <c r="L956" s="96">
        <v>15.021000000000001</v>
      </c>
    </row>
    <row r="957" spans="1:12" x14ac:dyDescent="0.25">
      <c r="A957" s="8">
        <v>3067</v>
      </c>
      <c r="B957" t="s">
        <v>55</v>
      </c>
      <c r="C957">
        <v>2007</v>
      </c>
      <c r="D957" s="96">
        <v>979.12881000000004</v>
      </c>
      <c r="E957" s="96">
        <v>13.65</v>
      </c>
      <c r="F957" s="96">
        <v>3316</v>
      </c>
      <c r="G957" s="96">
        <v>137</v>
      </c>
      <c r="H957" s="96">
        <v>11</v>
      </c>
      <c r="I957" s="96">
        <v>8.0291971564292908E-2</v>
      </c>
      <c r="J957" s="96">
        <v>1.05783897285015</v>
      </c>
      <c r="K957" s="96">
        <v>3</v>
      </c>
      <c r="L957" s="96">
        <v>15.021000000000001</v>
      </c>
    </row>
    <row r="958" spans="1:12" x14ac:dyDescent="0.25">
      <c r="A958" s="8">
        <v>3067</v>
      </c>
      <c r="B958" t="s">
        <v>55</v>
      </c>
      <c r="C958">
        <v>2008</v>
      </c>
      <c r="D958" s="96">
        <v>1003.88787</v>
      </c>
      <c r="E958" s="96">
        <v>14.006</v>
      </c>
      <c r="F958" s="96">
        <v>3349</v>
      </c>
      <c r="G958" s="96">
        <v>137</v>
      </c>
      <c r="H958" s="96">
        <v>11</v>
      </c>
      <c r="I958" s="96">
        <v>8.0291971564292908E-2</v>
      </c>
      <c r="J958" s="96">
        <v>1.0801527868051599</v>
      </c>
      <c r="K958" s="96">
        <v>3</v>
      </c>
      <c r="L958" s="96">
        <v>15.021000000000001</v>
      </c>
    </row>
    <row r="959" spans="1:12" x14ac:dyDescent="0.25">
      <c r="A959" s="8">
        <v>3067</v>
      </c>
      <c r="B959" t="s">
        <v>55</v>
      </c>
      <c r="C959">
        <v>2009</v>
      </c>
      <c r="D959" s="96">
        <v>1128.95234</v>
      </c>
      <c r="E959" s="96">
        <v>15.59</v>
      </c>
      <c r="F959" s="96">
        <v>3383</v>
      </c>
      <c r="G959" s="96">
        <v>137</v>
      </c>
      <c r="H959" s="96">
        <v>11</v>
      </c>
      <c r="I959" s="96">
        <v>8.0291971564292908E-2</v>
      </c>
      <c r="J959" s="96">
        <v>1.0943058118665809</v>
      </c>
      <c r="K959" s="96">
        <v>3</v>
      </c>
      <c r="L959" s="96">
        <v>15.59</v>
      </c>
    </row>
    <row r="960" spans="1:12" x14ac:dyDescent="0.25">
      <c r="A960" s="8">
        <v>3067</v>
      </c>
      <c r="B960" t="s">
        <v>55</v>
      </c>
      <c r="C960">
        <v>2010</v>
      </c>
      <c r="D960" s="96">
        <v>1047.0432900000001</v>
      </c>
      <c r="E960" s="96">
        <v>13.449</v>
      </c>
      <c r="F960" s="96">
        <v>3300</v>
      </c>
      <c r="G960" s="96">
        <v>137</v>
      </c>
      <c r="H960" s="96">
        <v>11</v>
      </c>
      <c r="I960" s="96">
        <v>8.0291971564292908E-2</v>
      </c>
      <c r="J960" s="96">
        <v>1.127717210088893</v>
      </c>
      <c r="K960" s="96">
        <v>3</v>
      </c>
      <c r="L960" s="96">
        <v>15.59</v>
      </c>
    </row>
    <row r="961" spans="1:12" x14ac:dyDescent="0.25">
      <c r="A961" s="8">
        <v>3067</v>
      </c>
      <c r="B961" t="s">
        <v>55</v>
      </c>
      <c r="C961">
        <v>2011</v>
      </c>
      <c r="D961" s="96">
        <v>1075.9475050000001</v>
      </c>
      <c r="E961" s="96">
        <v>13.753</v>
      </c>
      <c r="F961" s="96">
        <v>3299</v>
      </c>
      <c r="G961" s="96">
        <v>137</v>
      </c>
      <c r="H961" s="96">
        <v>11</v>
      </c>
      <c r="I961" s="96">
        <v>8.0291971564292908E-2</v>
      </c>
      <c r="J961" s="96">
        <v>1.146665858992225</v>
      </c>
      <c r="K961" s="96">
        <v>3</v>
      </c>
      <c r="L961" s="96">
        <v>15.59</v>
      </c>
    </row>
    <row r="962" spans="1:12" x14ac:dyDescent="0.25">
      <c r="A962" s="8">
        <v>3067</v>
      </c>
      <c r="B962" t="s">
        <v>55</v>
      </c>
      <c r="C962">
        <v>2012</v>
      </c>
      <c r="D962" s="96">
        <v>1360.5906299999999</v>
      </c>
      <c r="E962" s="96">
        <v>12.523999999999999</v>
      </c>
      <c r="F962" s="96">
        <v>3302</v>
      </c>
      <c r="G962" s="96">
        <v>137</v>
      </c>
      <c r="H962" s="96">
        <v>11</v>
      </c>
      <c r="I962" s="96">
        <v>8.0291971564292908E-2</v>
      </c>
      <c r="J962" s="96">
        <v>1.1651097143670821</v>
      </c>
      <c r="K962" s="96">
        <v>3</v>
      </c>
      <c r="L962" s="96">
        <v>15.59</v>
      </c>
    </row>
    <row r="963" spans="1:12" x14ac:dyDescent="0.25">
      <c r="A963" s="8">
        <v>3067</v>
      </c>
      <c r="B963" t="s">
        <v>55</v>
      </c>
      <c r="C963">
        <v>2013</v>
      </c>
      <c r="D963" s="96">
        <v>1379.3147200000001</v>
      </c>
      <c r="E963" s="96">
        <v>13.956</v>
      </c>
      <c r="F963" s="96">
        <v>3301</v>
      </c>
      <c r="G963" s="96">
        <v>138</v>
      </c>
      <c r="H963" s="96">
        <v>11</v>
      </c>
      <c r="I963" s="96">
        <v>7.9710148274898529E-2</v>
      </c>
      <c r="J963" s="96">
        <v>1.183430563619132</v>
      </c>
      <c r="K963" s="96">
        <v>3</v>
      </c>
      <c r="L963" s="96">
        <v>15.59</v>
      </c>
    </row>
    <row r="964" spans="1:12" x14ac:dyDescent="0.25">
      <c r="A964" s="8">
        <v>3067</v>
      </c>
      <c r="B964" t="s">
        <v>55</v>
      </c>
      <c r="C964">
        <v>2014</v>
      </c>
      <c r="D964" s="96">
        <v>1300.67536</v>
      </c>
      <c r="E964" s="96">
        <v>12.074999999999999</v>
      </c>
      <c r="F964" s="96">
        <v>3301</v>
      </c>
      <c r="G964" s="96">
        <v>138</v>
      </c>
      <c r="H964" s="96">
        <v>11</v>
      </c>
      <c r="I964" s="96">
        <v>7.9710148274898529E-2</v>
      </c>
      <c r="J964" s="96">
        <v>1.2032755955469121</v>
      </c>
      <c r="K964" s="96">
        <v>3</v>
      </c>
      <c r="L964" s="96">
        <v>15.59</v>
      </c>
    </row>
    <row r="965" spans="1:12" x14ac:dyDescent="0.25">
      <c r="A965" s="8">
        <v>3067</v>
      </c>
      <c r="B965" t="s">
        <v>55</v>
      </c>
      <c r="C965">
        <v>2015</v>
      </c>
      <c r="D965" s="96">
        <v>1371.7617700000001</v>
      </c>
      <c r="E965" s="96">
        <v>13.571</v>
      </c>
      <c r="F965" s="96">
        <v>3289</v>
      </c>
      <c r="G965" s="96">
        <v>140</v>
      </c>
      <c r="H965" s="96">
        <v>11</v>
      </c>
      <c r="I965" s="96">
        <v>7.8571431338787079E-2</v>
      </c>
      <c r="J965" s="96">
        <v>1.2277103060682979</v>
      </c>
      <c r="K965" s="96">
        <v>3</v>
      </c>
      <c r="L965" s="96">
        <v>15.59</v>
      </c>
    </row>
    <row r="966" spans="1:12" x14ac:dyDescent="0.25">
      <c r="A966" s="8">
        <v>3067</v>
      </c>
      <c r="B966" t="s">
        <v>55</v>
      </c>
      <c r="C966">
        <v>2016</v>
      </c>
      <c r="D966" s="96">
        <v>1386.5812900000001</v>
      </c>
      <c r="E966" s="96">
        <v>12.316000000000001</v>
      </c>
      <c r="F966" s="96">
        <v>3283</v>
      </c>
      <c r="G966" s="96">
        <v>140</v>
      </c>
      <c r="H966" s="96">
        <v>11</v>
      </c>
      <c r="I966" s="96">
        <v>7.8571431338787079E-2</v>
      </c>
      <c r="J966" s="96">
        <v>1.2405563987579731</v>
      </c>
      <c r="K966" s="96">
        <v>3</v>
      </c>
      <c r="L966" s="96">
        <v>15.59</v>
      </c>
    </row>
    <row r="967" spans="1:12" x14ac:dyDescent="0.25">
      <c r="A967" s="8">
        <v>3067</v>
      </c>
      <c r="B967" t="s">
        <v>55</v>
      </c>
      <c r="C967">
        <v>2017</v>
      </c>
      <c r="D967" s="96">
        <v>1397.37995</v>
      </c>
      <c r="E967" s="96">
        <v>11.586</v>
      </c>
      <c r="F967" s="96">
        <v>3288</v>
      </c>
      <c r="G967" s="96">
        <v>141</v>
      </c>
      <c r="H967" s="96">
        <v>11</v>
      </c>
      <c r="I967" s="96">
        <v>7.8014187514781952E-2</v>
      </c>
      <c r="J967" s="96">
        <v>1.2634585172770481</v>
      </c>
      <c r="K967" s="96">
        <v>3</v>
      </c>
      <c r="L967" s="96">
        <v>15.59</v>
      </c>
    </row>
    <row r="968" spans="1:12" x14ac:dyDescent="0.25">
      <c r="A968" s="8">
        <v>3067</v>
      </c>
      <c r="B968" t="s">
        <v>55</v>
      </c>
      <c r="C968">
        <v>2018</v>
      </c>
      <c r="D968" s="96">
        <v>1398.2885699999999</v>
      </c>
      <c r="E968" s="96">
        <v>15.504</v>
      </c>
      <c r="F968" s="96">
        <v>3303</v>
      </c>
      <c r="G968" s="96">
        <v>141</v>
      </c>
      <c r="H968" s="96">
        <v>11</v>
      </c>
      <c r="I968" s="96">
        <v>7.8014187514781952E-2</v>
      </c>
      <c r="J968" s="96">
        <v>1.296190246884573</v>
      </c>
      <c r="K968" s="96">
        <v>3</v>
      </c>
      <c r="L968" s="96">
        <v>15.59</v>
      </c>
    </row>
    <row r="969" spans="1:12" x14ac:dyDescent="0.25">
      <c r="A969" s="8">
        <v>3067</v>
      </c>
      <c r="B969" t="s">
        <v>55</v>
      </c>
      <c r="C969">
        <v>2019</v>
      </c>
      <c r="D969" s="96">
        <v>1660.2166</v>
      </c>
      <c r="E969" s="96">
        <v>16.594000000000001</v>
      </c>
      <c r="F969" s="96">
        <v>3309</v>
      </c>
      <c r="G969" s="96">
        <v>141</v>
      </c>
      <c r="H969" s="96">
        <v>11</v>
      </c>
      <c r="I969" s="96">
        <v>7.8014187514781952E-2</v>
      </c>
      <c r="J969" s="96">
        <v>1.325735868420733</v>
      </c>
      <c r="K969" s="96">
        <v>3</v>
      </c>
      <c r="L969" s="96">
        <v>16.594000000000001</v>
      </c>
    </row>
    <row r="970" spans="1:12" x14ac:dyDescent="0.25">
      <c r="A970" s="8">
        <v>3067</v>
      </c>
      <c r="B970" t="s">
        <v>55</v>
      </c>
      <c r="C970">
        <v>2020</v>
      </c>
      <c r="D970" s="96">
        <v>1521.9129700000001</v>
      </c>
      <c r="E970" s="96">
        <v>14.291</v>
      </c>
      <c r="F970" s="96">
        <v>3328</v>
      </c>
      <c r="G970" s="96">
        <v>101</v>
      </c>
      <c r="H970" s="96">
        <v>11</v>
      </c>
      <c r="I970" s="96">
        <v>0.10891088843345639</v>
      </c>
      <c r="J970" s="96">
        <v>1.4069338926020389</v>
      </c>
      <c r="K970" s="96">
        <v>3</v>
      </c>
      <c r="L970" s="96">
        <v>16.594000000000001</v>
      </c>
    </row>
    <row r="971" spans="1:12" x14ac:dyDescent="0.25">
      <c r="A971" s="8">
        <v>3067</v>
      </c>
      <c r="B971" t="s">
        <v>55</v>
      </c>
      <c r="C971">
        <v>2021</v>
      </c>
      <c r="D971" s="96">
        <v>1510.060424804688</v>
      </c>
      <c r="E971" s="96">
        <v>10.132999999999999</v>
      </c>
      <c r="F971" s="96">
        <v>3348</v>
      </c>
      <c r="G971" s="96">
        <v>101</v>
      </c>
      <c r="H971" s="96">
        <v>11</v>
      </c>
      <c r="I971" s="96">
        <v>0.1089108910891089</v>
      </c>
      <c r="J971" s="96">
        <v>1.458402218</v>
      </c>
      <c r="K971" s="96">
        <v>3</v>
      </c>
      <c r="L971" s="96">
        <v>14.291000366210939</v>
      </c>
    </row>
    <row r="972" spans="1:12" x14ac:dyDescent="0.25">
      <c r="A972" s="8">
        <v>3068</v>
      </c>
      <c r="B972" t="s">
        <v>62</v>
      </c>
      <c r="C972">
        <v>2005</v>
      </c>
      <c r="D972" s="96">
        <v>594.37569000000008</v>
      </c>
      <c r="E972" s="96">
        <v>22.617000000000001</v>
      </c>
      <c r="F972" s="96">
        <v>2780</v>
      </c>
      <c r="G972" s="96">
        <v>68</v>
      </c>
      <c r="H972" s="96">
        <v>11</v>
      </c>
      <c r="I972" s="96">
        <v>0.1617647111415863</v>
      </c>
      <c r="J972" s="96">
        <v>1</v>
      </c>
      <c r="K972" s="96">
        <v>3</v>
      </c>
      <c r="L972" s="96">
        <v>22.617000000000001</v>
      </c>
    </row>
    <row r="973" spans="1:12" x14ac:dyDescent="0.25">
      <c r="A973" s="8">
        <v>3068</v>
      </c>
      <c r="B973" t="s">
        <v>62</v>
      </c>
      <c r="C973">
        <v>2006</v>
      </c>
      <c r="D973" s="96">
        <v>641.45908000000009</v>
      </c>
      <c r="E973" s="96">
        <v>20.765999999999998</v>
      </c>
      <c r="F973" s="96">
        <v>2757</v>
      </c>
      <c r="G973" s="96">
        <v>68</v>
      </c>
      <c r="H973" s="96">
        <v>11</v>
      </c>
      <c r="I973" s="96">
        <v>0.1617647111415863</v>
      </c>
      <c r="J973" s="96">
        <v>1.0202019225402501</v>
      </c>
      <c r="K973" s="96">
        <v>3</v>
      </c>
      <c r="L973" s="96">
        <v>22.617000000000001</v>
      </c>
    </row>
    <row r="974" spans="1:12" x14ac:dyDescent="0.25">
      <c r="A974" s="8">
        <v>3068</v>
      </c>
      <c r="B974" t="s">
        <v>62</v>
      </c>
      <c r="C974">
        <v>2007</v>
      </c>
      <c r="D974" s="96">
        <v>665.4829299999999</v>
      </c>
      <c r="E974" s="96">
        <v>21.901</v>
      </c>
      <c r="F974" s="96">
        <v>2772</v>
      </c>
      <c r="G974" s="96">
        <v>68</v>
      </c>
      <c r="H974" s="96">
        <v>11</v>
      </c>
      <c r="I974" s="96">
        <v>0.1617647111415863</v>
      </c>
      <c r="J974" s="96">
        <v>1.05783897285015</v>
      </c>
      <c r="K974" s="96">
        <v>3</v>
      </c>
      <c r="L974" s="96">
        <v>22.617000000000001</v>
      </c>
    </row>
    <row r="975" spans="1:12" x14ac:dyDescent="0.25">
      <c r="A975" s="8">
        <v>3068</v>
      </c>
      <c r="B975" t="s">
        <v>62</v>
      </c>
      <c r="C975">
        <v>2008</v>
      </c>
      <c r="D975" s="96">
        <v>695.79831799999999</v>
      </c>
      <c r="E975" s="96">
        <v>17.861999999999998</v>
      </c>
      <c r="F975" s="96">
        <v>2763</v>
      </c>
      <c r="G975" s="96">
        <v>68</v>
      </c>
      <c r="H975" s="96">
        <v>11</v>
      </c>
      <c r="I975" s="96">
        <v>0.1617647111415863</v>
      </c>
      <c r="J975" s="96">
        <v>1.0801527868051599</v>
      </c>
      <c r="K975" s="96">
        <v>3</v>
      </c>
      <c r="L975" s="96">
        <v>22.617000000000001</v>
      </c>
    </row>
    <row r="976" spans="1:12" x14ac:dyDescent="0.25">
      <c r="A976" s="8">
        <v>3068</v>
      </c>
      <c r="B976" t="s">
        <v>62</v>
      </c>
      <c r="C976">
        <v>2009</v>
      </c>
      <c r="D976" s="96">
        <v>846.79299000000003</v>
      </c>
      <c r="E976" s="96">
        <v>18.067</v>
      </c>
      <c r="F976" s="96">
        <v>2764</v>
      </c>
      <c r="G976" s="96">
        <v>68</v>
      </c>
      <c r="H976" s="96">
        <v>11</v>
      </c>
      <c r="I976" s="96">
        <v>0.1617647111415863</v>
      </c>
      <c r="J976" s="96">
        <v>1.0943058118665809</v>
      </c>
      <c r="K976" s="96">
        <v>3</v>
      </c>
      <c r="L976" s="96">
        <v>22.617000000000001</v>
      </c>
    </row>
    <row r="977" spans="1:12" x14ac:dyDescent="0.25">
      <c r="A977" s="8">
        <v>3068</v>
      </c>
      <c r="B977" t="s">
        <v>62</v>
      </c>
      <c r="C977">
        <v>2010</v>
      </c>
      <c r="D977" s="96">
        <v>819.55634999999995</v>
      </c>
      <c r="E977" s="96">
        <v>16.576000000000001</v>
      </c>
      <c r="F977" s="96">
        <v>2734</v>
      </c>
      <c r="G977" s="96">
        <v>68</v>
      </c>
      <c r="H977" s="96">
        <v>11</v>
      </c>
      <c r="I977" s="96">
        <v>0.1617647111415863</v>
      </c>
      <c r="J977" s="96">
        <v>1.127717210088893</v>
      </c>
      <c r="K977" s="96">
        <v>3</v>
      </c>
      <c r="L977" s="96">
        <v>22.617000000000001</v>
      </c>
    </row>
    <row r="978" spans="1:12" x14ac:dyDescent="0.25">
      <c r="A978" s="8">
        <v>3068</v>
      </c>
      <c r="B978" t="s">
        <v>62</v>
      </c>
      <c r="C978">
        <v>2011</v>
      </c>
      <c r="D978" s="96">
        <v>869.26040000000012</v>
      </c>
      <c r="E978" s="96">
        <v>16.327999999999999</v>
      </c>
      <c r="F978" s="96">
        <v>2817</v>
      </c>
      <c r="G978" s="96">
        <v>68</v>
      </c>
      <c r="H978" s="96">
        <v>11</v>
      </c>
      <c r="I978" s="96">
        <v>0.1617647111415863</v>
      </c>
      <c r="J978" s="96">
        <v>1.146665858992225</v>
      </c>
      <c r="K978" s="96">
        <v>3</v>
      </c>
      <c r="L978" s="96">
        <v>22.617000000000001</v>
      </c>
    </row>
    <row r="979" spans="1:12" x14ac:dyDescent="0.25">
      <c r="A979" s="8">
        <v>3068</v>
      </c>
      <c r="B979" t="s">
        <v>62</v>
      </c>
      <c r="C979">
        <v>2012</v>
      </c>
      <c r="D979" s="96">
        <v>819.56644000000017</v>
      </c>
      <c r="E979" s="96">
        <v>15.231</v>
      </c>
      <c r="F979" s="96">
        <v>2787</v>
      </c>
      <c r="G979" s="96">
        <v>68</v>
      </c>
      <c r="H979" s="96">
        <v>11</v>
      </c>
      <c r="I979" s="96">
        <v>0.1617647111415863</v>
      </c>
      <c r="J979" s="96">
        <v>1.1651097143670821</v>
      </c>
      <c r="K979" s="96">
        <v>3</v>
      </c>
      <c r="L979" s="96">
        <v>22.617000000000001</v>
      </c>
    </row>
    <row r="980" spans="1:12" x14ac:dyDescent="0.25">
      <c r="A980" s="8">
        <v>3068</v>
      </c>
      <c r="B980" t="s">
        <v>62</v>
      </c>
      <c r="C980">
        <v>2013</v>
      </c>
      <c r="D980" s="96">
        <v>849.22252999999989</v>
      </c>
      <c r="E980" s="96">
        <v>17.541</v>
      </c>
      <c r="F980" s="96">
        <v>2787</v>
      </c>
      <c r="G980" s="96">
        <v>68</v>
      </c>
      <c r="H980" s="96">
        <v>11</v>
      </c>
      <c r="I980" s="96">
        <v>0.1617647111415863</v>
      </c>
      <c r="J980" s="96">
        <v>1.183430563619132</v>
      </c>
      <c r="K980" s="96">
        <v>3</v>
      </c>
      <c r="L980" s="96">
        <v>22.617000000000001</v>
      </c>
    </row>
    <row r="981" spans="1:12" x14ac:dyDescent="0.25">
      <c r="A981" s="8">
        <v>3068</v>
      </c>
      <c r="B981" t="s">
        <v>62</v>
      </c>
      <c r="C981">
        <v>2014</v>
      </c>
      <c r="D981" s="96">
        <v>971.01467000000014</v>
      </c>
      <c r="E981" s="96">
        <v>17.346</v>
      </c>
      <c r="F981" s="96">
        <v>2718</v>
      </c>
      <c r="G981" s="96">
        <v>68</v>
      </c>
      <c r="H981" s="96">
        <v>11</v>
      </c>
      <c r="I981" s="96">
        <v>0.1617647111415863</v>
      </c>
      <c r="J981" s="96">
        <v>1.2032755955469121</v>
      </c>
      <c r="K981" s="96">
        <v>3</v>
      </c>
      <c r="L981" s="96">
        <v>22.617000000000001</v>
      </c>
    </row>
    <row r="982" spans="1:12" x14ac:dyDescent="0.25">
      <c r="A982" s="8">
        <v>3068</v>
      </c>
      <c r="B982" t="s">
        <v>62</v>
      </c>
      <c r="C982">
        <v>2015</v>
      </c>
      <c r="D982" s="96">
        <v>1215.98396</v>
      </c>
      <c r="E982" s="96">
        <v>16.408000000000001</v>
      </c>
      <c r="F982" s="96">
        <v>2703</v>
      </c>
      <c r="G982" s="96">
        <v>68</v>
      </c>
      <c r="H982" s="96">
        <v>11</v>
      </c>
      <c r="I982" s="96">
        <v>0.1617647111415863</v>
      </c>
      <c r="J982" s="96">
        <v>1.2277103060682979</v>
      </c>
      <c r="K982" s="96">
        <v>3</v>
      </c>
      <c r="L982" s="96">
        <v>22.617000000000001</v>
      </c>
    </row>
    <row r="983" spans="1:12" x14ac:dyDescent="0.25">
      <c r="A983" s="8">
        <v>3068</v>
      </c>
      <c r="B983" t="s">
        <v>62</v>
      </c>
      <c r="C983">
        <v>2016</v>
      </c>
      <c r="D983" s="96">
        <v>1047.8723399999999</v>
      </c>
      <c r="E983" s="96">
        <v>16.158999999999999</v>
      </c>
      <c r="F983" s="96">
        <v>2704</v>
      </c>
      <c r="G983" s="96">
        <v>68</v>
      </c>
      <c r="H983" s="96">
        <v>11</v>
      </c>
      <c r="I983" s="96">
        <v>0.1617647111415863</v>
      </c>
      <c r="J983" s="96">
        <v>1.2405563987579731</v>
      </c>
      <c r="K983" s="96">
        <v>3</v>
      </c>
      <c r="L983" s="96">
        <v>22.617000000000001</v>
      </c>
    </row>
    <row r="984" spans="1:12" x14ac:dyDescent="0.25">
      <c r="A984" s="8">
        <v>3068</v>
      </c>
      <c r="B984" t="s">
        <v>62</v>
      </c>
      <c r="C984">
        <v>2017</v>
      </c>
      <c r="D984" s="96">
        <v>1092.59681</v>
      </c>
      <c r="E984" s="96">
        <v>15.428000000000001</v>
      </c>
      <c r="F984" s="96">
        <v>2697</v>
      </c>
      <c r="G984" s="96">
        <v>87</v>
      </c>
      <c r="H984" s="96">
        <v>16</v>
      </c>
      <c r="I984" s="96">
        <v>0.18390804529190061</v>
      </c>
      <c r="J984" s="96">
        <v>1.2634585172770481</v>
      </c>
      <c r="K984" s="96">
        <v>3</v>
      </c>
      <c r="L984" s="96">
        <v>22.617000000000001</v>
      </c>
    </row>
    <row r="985" spans="1:12" x14ac:dyDescent="0.25">
      <c r="A985" s="8">
        <v>3068</v>
      </c>
      <c r="B985" t="s">
        <v>62</v>
      </c>
      <c r="C985">
        <v>2018</v>
      </c>
      <c r="D985" s="96">
        <v>1121.7155499999999</v>
      </c>
      <c r="E985" s="96">
        <v>16.856000000000002</v>
      </c>
      <c r="F985" s="96">
        <v>2697</v>
      </c>
      <c r="G985" s="96">
        <v>97</v>
      </c>
      <c r="H985" s="96">
        <v>16</v>
      </c>
      <c r="I985" s="96">
        <v>0.16494844853878021</v>
      </c>
      <c r="J985" s="96">
        <v>1.296190246884573</v>
      </c>
      <c r="K985" s="96">
        <v>3</v>
      </c>
      <c r="L985" s="96">
        <v>22.617000000000001</v>
      </c>
    </row>
    <row r="986" spans="1:12" x14ac:dyDescent="0.25">
      <c r="A986" s="8">
        <v>3068</v>
      </c>
      <c r="B986" t="s">
        <v>62</v>
      </c>
      <c r="C986">
        <v>2019</v>
      </c>
      <c r="D986" s="96">
        <v>1101.74739</v>
      </c>
      <c r="E986" s="96">
        <v>15.776999999999999</v>
      </c>
      <c r="F986" s="96">
        <v>2700</v>
      </c>
      <c r="G986" s="96">
        <v>97</v>
      </c>
      <c r="H986" s="96">
        <v>16</v>
      </c>
      <c r="I986" s="96">
        <v>0.16494844853878021</v>
      </c>
      <c r="J986" s="96">
        <v>1.325735868420733</v>
      </c>
      <c r="K986" s="96">
        <v>3</v>
      </c>
      <c r="L986" s="96">
        <v>22.617000000000001</v>
      </c>
    </row>
    <row r="987" spans="1:12" x14ac:dyDescent="0.25">
      <c r="A987" s="8">
        <v>3068</v>
      </c>
      <c r="B987" t="s">
        <v>62</v>
      </c>
      <c r="C987">
        <v>2020</v>
      </c>
      <c r="D987" s="96">
        <v>1088.2770800000001</v>
      </c>
      <c r="E987" s="96">
        <v>14.909000000000001</v>
      </c>
      <c r="F987" s="96">
        <v>2659</v>
      </c>
      <c r="G987" s="96">
        <v>97</v>
      </c>
      <c r="H987" s="96">
        <v>16</v>
      </c>
      <c r="I987" s="96">
        <v>0.16494844853878021</v>
      </c>
      <c r="J987" s="96">
        <v>1.4069338926020389</v>
      </c>
      <c r="K987" s="96">
        <v>3</v>
      </c>
      <c r="L987" s="96">
        <v>22.617000000000001</v>
      </c>
    </row>
    <row r="988" spans="1:12" x14ac:dyDescent="0.25">
      <c r="A988" s="8">
        <v>3068</v>
      </c>
      <c r="B988" t="s">
        <v>62</v>
      </c>
      <c r="C988">
        <v>2021</v>
      </c>
      <c r="D988" s="96">
        <v>1156</v>
      </c>
      <c r="E988" s="96">
        <v>11.736000000000001</v>
      </c>
      <c r="F988" s="96">
        <v>2715</v>
      </c>
      <c r="G988" s="96">
        <v>97</v>
      </c>
      <c r="H988" s="96">
        <v>16</v>
      </c>
      <c r="I988" s="96">
        <v>0.16494845360824739</v>
      </c>
      <c r="J988" s="96">
        <v>1.458402218</v>
      </c>
      <c r="K988" s="96">
        <v>3</v>
      </c>
      <c r="L988" s="96">
        <v>14.909000396728519</v>
      </c>
    </row>
    <row r="989" spans="1:12" x14ac:dyDescent="0.25">
      <c r="A989" s="2">
        <v>3069</v>
      </c>
      <c r="B989" t="s">
        <v>87</v>
      </c>
      <c r="C989">
        <v>2005</v>
      </c>
      <c r="D989" s="96">
        <v>1029.46065</v>
      </c>
      <c r="E989" s="96">
        <v>22.753</v>
      </c>
      <c r="F989" s="96">
        <v>2760</v>
      </c>
      <c r="G989" s="96">
        <v>211</v>
      </c>
      <c r="H989" s="96">
        <v>6</v>
      </c>
      <c r="I989" s="96">
        <v>2.8436018154025081E-2</v>
      </c>
      <c r="J989" s="96">
        <v>1</v>
      </c>
      <c r="K989" s="96">
        <v>3</v>
      </c>
      <c r="L989" s="96">
        <v>22.753</v>
      </c>
    </row>
    <row r="990" spans="1:12" x14ac:dyDescent="0.25">
      <c r="A990" s="2">
        <v>3069</v>
      </c>
      <c r="B990" t="s">
        <v>87</v>
      </c>
      <c r="C990">
        <v>2006</v>
      </c>
      <c r="D990" s="96">
        <v>1038.69784</v>
      </c>
      <c r="E990" s="96">
        <v>22.013000000000002</v>
      </c>
      <c r="F990" s="96">
        <v>2734</v>
      </c>
      <c r="G990" s="96">
        <v>211</v>
      </c>
      <c r="H990" s="96">
        <v>6</v>
      </c>
      <c r="I990" s="96">
        <v>2.8436018154025081E-2</v>
      </c>
      <c r="J990" s="96">
        <v>1.0202019225402501</v>
      </c>
      <c r="K990" s="96">
        <v>3</v>
      </c>
      <c r="L990" s="96">
        <v>22.753</v>
      </c>
    </row>
    <row r="991" spans="1:12" x14ac:dyDescent="0.25">
      <c r="A991" s="2">
        <v>3069</v>
      </c>
      <c r="B991" t="s">
        <v>87</v>
      </c>
      <c r="C991">
        <v>2007</v>
      </c>
      <c r="D991" s="96">
        <v>1142.45848</v>
      </c>
      <c r="E991" s="96">
        <v>22.552</v>
      </c>
      <c r="F991" s="96">
        <v>2754</v>
      </c>
      <c r="G991" s="96">
        <v>211</v>
      </c>
      <c r="H991" s="96">
        <v>6</v>
      </c>
      <c r="I991" s="96">
        <v>2.8436018154025081E-2</v>
      </c>
      <c r="J991" s="96">
        <v>1.05783897285015</v>
      </c>
      <c r="K991" s="96">
        <v>3</v>
      </c>
      <c r="L991" s="96">
        <v>22.753</v>
      </c>
    </row>
    <row r="992" spans="1:12" x14ac:dyDescent="0.25">
      <c r="A992" s="2">
        <v>3069</v>
      </c>
      <c r="B992" t="s">
        <v>87</v>
      </c>
      <c r="C992">
        <v>2008</v>
      </c>
      <c r="D992" s="96">
        <v>1146.97803</v>
      </c>
      <c r="E992" s="96">
        <v>18.091000000000001</v>
      </c>
      <c r="F992" s="96">
        <v>2734</v>
      </c>
      <c r="G992" s="96">
        <v>211</v>
      </c>
      <c r="H992" s="96">
        <v>6</v>
      </c>
      <c r="I992" s="96">
        <v>2.8436018154025081E-2</v>
      </c>
      <c r="J992" s="96">
        <v>1.0801527868051599</v>
      </c>
      <c r="K992" s="96">
        <v>3</v>
      </c>
      <c r="L992" s="96">
        <v>22.753</v>
      </c>
    </row>
    <row r="993" spans="1:12" x14ac:dyDescent="0.25">
      <c r="A993" s="2">
        <v>3069</v>
      </c>
      <c r="B993" t="s">
        <v>87</v>
      </c>
      <c r="C993">
        <v>2009</v>
      </c>
      <c r="D993" s="96">
        <v>1441.04045</v>
      </c>
      <c r="E993" s="96">
        <v>18.326000000000001</v>
      </c>
      <c r="F993" s="96">
        <v>2740</v>
      </c>
      <c r="G993" s="96">
        <v>211</v>
      </c>
      <c r="H993" s="96">
        <v>6</v>
      </c>
      <c r="I993" s="96">
        <v>2.8436018154025081E-2</v>
      </c>
      <c r="J993" s="96">
        <v>1.0943058118665809</v>
      </c>
      <c r="K993" s="96">
        <v>3</v>
      </c>
      <c r="L993" s="96">
        <v>22.753</v>
      </c>
    </row>
    <row r="994" spans="1:12" x14ac:dyDescent="0.25">
      <c r="A994" s="2">
        <v>3069</v>
      </c>
      <c r="B994" t="s">
        <v>87</v>
      </c>
      <c r="C994">
        <v>2010</v>
      </c>
      <c r="D994" s="96">
        <v>1173.4467299999999</v>
      </c>
      <c r="E994" s="96">
        <v>17.859000000000002</v>
      </c>
      <c r="F994" s="96">
        <v>2754</v>
      </c>
      <c r="G994" s="96">
        <v>211</v>
      </c>
      <c r="H994" s="96">
        <v>6</v>
      </c>
      <c r="I994" s="96">
        <v>2.8436018154025081E-2</v>
      </c>
      <c r="J994" s="96">
        <v>1.127717210088893</v>
      </c>
      <c r="K994" s="96">
        <v>3</v>
      </c>
      <c r="L994" s="96">
        <v>22.753</v>
      </c>
    </row>
    <row r="995" spans="1:12" x14ac:dyDescent="0.25">
      <c r="A995" s="2">
        <v>3069</v>
      </c>
      <c r="B995" t="s">
        <v>87</v>
      </c>
      <c r="C995">
        <v>2011</v>
      </c>
      <c r="D995" s="96">
        <v>1170.20686</v>
      </c>
      <c r="E995" s="96">
        <v>18.704000000000001</v>
      </c>
      <c r="F995" s="96">
        <v>2755</v>
      </c>
      <c r="G995" s="96">
        <v>283</v>
      </c>
      <c r="H995" s="96">
        <v>6</v>
      </c>
      <c r="I995" s="96">
        <v>2.1201413124799728E-2</v>
      </c>
      <c r="J995" s="96">
        <v>1.146665858992225</v>
      </c>
      <c r="K995" s="96">
        <v>3</v>
      </c>
      <c r="L995" s="96">
        <v>22.753</v>
      </c>
    </row>
    <row r="996" spans="1:12" x14ac:dyDescent="0.25">
      <c r="A996" s="2">
        <v>3069</v>
      </c>
      <c r="B996" t="s">
        <v>87</v>
      </c>
      <c r="C996">
        <v>2012</v>
      </c>
      <c r="D996" s="96">
        <v>1466.7746299999999</v>
      </c>
      <c r="E996" s="96">
        <v>18.062999999999999</v>
      </c>
      <c r="F996" s="96">
        <v>2755</v>
      </c>
      <c r="G996" s="96">
        <v>283</v>
      </c>
      <c r="H996" s="96">
        <v>6</v>
      </c>
      <c r="I996" s="96">
        <v>2.1201413124799728E-2</v>
      </c>
      <c r="J996" s="96">
        <v>1.1651097143670821</v>
      </c>
      <c r="K996" s="96">
        <v>3</v>
      </c>
      <c r="L996" s="96">
        <v>22.753</v>
      </c>
    </row>
    <row r="997" spans="1:12" x14ac:dyDescent="0.25">
      <c r="A997" s="2">
        <v>3069</v>
      </c>
      <c r="B997" t="s">
        <v>87</v>
      </c>
      <c r="C997">
        <v>2013</v>
      </c>
      <c r="D997" s="96">
        <v>1422.7099000000001</v>
      </c>
      <c r="E997" s="96">
        <v>20.657</v>
      </c>
      <c r="F997" s="96">
        <v>2767</v>
      </c>
      <c r="G997" s="96">
        <v>283</v>
      </c>
      <c r="H997" s="96">
        <v>6</v>
      </c>
      <c r="I997" s="96">
        <v>2.1201413124799728E-2</v>
      </c>
      <c r="J997" s="96">
        <v>1.183430563619132</v>
      </c>
      <c r="K997" s="96">
        <v>3</v>
      </c>
      <c r="L997" s="96">
        <v>22.753</v>
      </c>
    </row>
    <row r="998" spans="1:12" x14ac:dyDescent="0.25">
      <c r="A998" s="2">
        <v>3069</v>
      </c>
      <c r="B998" t="s">
        <v>87</v>
      </c>
      <c r="C998">
        <v>2014</v>
      </c>
      <c r="D998" s="96">
        <v>1590.0242699999999</v>
      </c>
      <c r="E998" s="96">
        <v>20.858000000000001</v>
      </c>
      <c r="F998" s="96">
        <v>2779</v>
      </c>
      <c r="G998" s="96">
        <v>286</v>
      </c>
      <c r="H998" s="96">
        <v>9</v>
      </c>
      <c r="I998" s="96">
        <v>3.1468532979488373E-2</v>
      </c>
      <c r="J998" s="96">
        <v>1.2032755955469121</v>
      </c>
      <c r="K998" s="96">
        <v>3</v>
      </c>
      <c r="L998" s="96">
        <v>22.753</v>
      </c>
    </row>
    <row r="999" spans="1:12" x14ac:dyDescent="0.25">
      <c r="A999" s="2">
        <v>3069</v>
      </c>
      <c r="B999" t="s">
        <v>87</v>
      </c>
      <c r="C999">
        <v>2015</v>
      </c>
      <c r="D999" s="96">
        <v>1422.5879399999999</v>
      </c>
      <c r="E999" s="96">
        <v>21.167000000000002</v>
      </c>
      <c r="F999" s="96">
        <v>2780</v>
      </c>
      <c r="G999" s="96">
        <v>275</v>
      </c>
      <c r="H999" s="96">
        <v>19</v>
      </c>
      <c r="I999" s="96">
        <v>6.9090910255908966E-2</v>
      </c>
      <c r="J999" s="96">
        <v>1.2277103060682979</v>
      </c>
      <c r="K999" s="96">
        <v>3</v>
      </c>
      <c r="L999" s="96">
        <v>22.753</v>
      </c>
    </row>
    <row r="1000" spans="1:12" x14ac:dyDescent="0.25">
      <c r="A1000" s="2">
        <v>3069</v>
      </c>
      <c r="B1000" t="s">
        <v>87</v>
      </c>
      <c r="C1000">
        <v>2016</v>
      </c>
      <c r="D1000" s="96">
        <v>1532.0084899999999</v>
      </c>
      <c r="E1000" s="96">
        <v>17.931000000000001</v>
      </c>
      <c r="F1000" s="96">
        <v>2790</v>
      </c>
      <c r="G1000" s="96">
        <v>275</v>
      </c>
      <c r="H1000" s="96">
        <v>19</v>
      </c>
      <c r="I1000" s="96">
        <v>6.9090910255908966E-2</v>
      </c>
      <c r="J1000" s="96">
        <v>1.2405563987579731</v>
      </c>
      <c r="K1000" s="96">
        <v>3</v>
      </c>
      <c r="L1000" s="96">
        <v>22.753</v>
      </c>
    </row>
    <row r="1001" spans="1:12" x14ac:dyDescent="0.25">
      <c r="A1001" s="2">
        <v>3069</v>
      </c>
      <c r="B1001" t="s">
        <v>87</v>
      </c>
      <c r="C1001">
        <v>2017</v>
      </c>
      <c r="D1001" s="96">
        <v>1571.76098</v>
      </c>
      <c r="E1001" s="96">
        <v>19.015000000000001</v>
      </c>
      <c r="F1001" s="96">
        <v>2842</v>
      </c>
      <c r="G1001" s="96">
        <v>711</v>
      </c>
      <c r="H1001" s="96">
        <v>67</v>
      </c>
      <c r="I1001" s="96">
        <v>9.4233475625514984E-2</v>
      </c>
      <c r="J1001" s="96">
        <v>1.2634585172770481</v>
      </c>
      <c r="K1001" s="96">
        <v>3</v>
      </c>
      <c r="L1001" s="96">
        <v>22.753</v>
      </c>
    </row>
    <row r="1002" spans="1:12" x14ac:dyDescent="0.25">
      <c r="A1002" s="2">
        <v>3069</v>
      </c>
      <c r="B1002" t="s">
        <v>87</v>
      </c>
      <c r="C1002">
        <v>2018</v>
      </c>
      <c r="D1002" s="96">
        <v>1466.8271999999999</v>
      </c>
      <c r="E1002" s="96">
        <v>19.081</v>
      </c>
      <c r="F1002" s="96">
        <v>2839</v>
      </c>
      <c r="G1002" s="96">
        <v>711</v>
      </c>
      <c r="H1002" s="96">
        <v>67</v>
      </c>
      <c r="I1002" s="96">
        <v>9.4233475625514984E-2</v>
      </c>
      <c r="J1002" s="96">
        <v>1.296190246884573</v>
      </c>
      <c r="K1002" s="96">
        <v>3</v>
      </c>
      <c r="L1002" s="96">
        <v>22.753</v>
      </c>
    </row>
    <row r="1003" spans="1:12" x14ac:dyDescent="0.25">
      <c r="A1003" s="2">
        <v>3069</v>
      </c>
      <c r="B1003" t="s">
        <v>87</v>
      </c>
      <c r="C1003">
        <v>2019</v>
      </c>
      <c r="D1003" s="96">
        <v>1555.80709</v>
      </c>
      <c r="E1003" s="96">
        <v>21.742999999999999</v>
      </c>
      <c r="F1003" s="96">
        <v>2848</v>
      </c>
      <c r="G1003" s="96">
        <v>712</v>
      </c>
      <c r="H1003" s="96">
        <v>67</v>
      </c>
      <c r="I1003" s="96">
        <v>9.4101123511791229E-2</v>
      </c>
      <c r="J1003" s="96">
        <v>1.325735868420733</v>
      </c>
      <c r="K1003" s="96">
        <v>3</v>
      </c>
      <c r="L1003" s="96">
        <v>22.753</v>
      </c>
    </row>
    <row r="1004" spans="1:12" x14ac:dyDescent="0.25">
      <c r="A1004" s="2">
        <v>3069</v>
      </c>
      <c r="B1004" t="s">
        <v>87</v>
      </c>
      <c r="C1004">
        <v>2020</v>
      </c>
      <c r="D1004" s="96">
        <v>1492.95399</v>
      </c>
      <c r="E1004" s="96">
        <v>19.523</v>
      </c>
      <c r="F1004" s="96">
        <v>2841</v>
      </c>
      <c r="G1004" s="96">
        <v>712</v>
      </c>
      <c r="H1004" s="96">
        <v>67</v>
      </c>
      <c r="I1004" s="96">
        <v>9.4101123511791229E-2</v>
      </c>
      <c r="J1004" s="96">
        <v>1.4069338926020389</v>
      </c>
      <c r="K1004" s="96">
        <v>3</v>
      </c>
      <c r="L1004" s="96">
        <v>22.753</v>
      </c>
    </row>
    <row r="1005" spans="1:12" x14ac:dyDescent="0.25">
      <c r="A1005" s="2">
        <v>3069</v>
      </c>
      <c r="B1005" t="s">
        <v>87</v>
      </c>
      <c r="C1005">
        <v>2021</v>
      </c>
      <c r="D1005" s="96">
        <v>1465.807739257813</v>
      </c>
      <c r="E1005" s="96">
        <v>9.1080000000000005</v>
      </c>
      <c r="F1005" s="96">
        <v>2904</v>
      </c>
      <c r="G1005" s="96">
        <v>712</v>
      </c>
      <c r="H1005" s="96">
        <v>67</v>
      </c>
      <c r="I1005" s="96">
        <v>9.4101123595505612E-2</v>
      </c>
      <c r="J1005" s="96">
        <v>1.458402218</v>
      </c>
      <c r="K1005" s="96">
        <v>3</v>
      </c>
      <c r="L1005" s="96">
        <v>19.523000717163089</v>
      </c>
    </row>
    <row r="1006" spans="1:12" x14ac:dyDescent="0.25">
      <c r="A1006" s="2">
        <v>3070</v>
      </c>
      <c r="B1006" t="s">
        <v>50</v>
      </c>
      <c r="C1006">
        <v>2005</v>
      </c>
      <c r="D1006" s="96">
        <v>356.1232</v>
      </c>
      <c r="E1006" s="96">
        <v>6.6239999999999997</v>
      </c>
      <c r="F1006" s="96">
        <v>1791</v>
      </c>
      <c r="G1006" s="96">
        <v>27</v>
      </c>
      <c r="H1006" s="96">
        <v>12</v>
      </c>
      <c r="I1006" s="96">
        <v>0.4444444477558136</v>
      </c>
      <c r="J1006" s="96">
        <v>1</v>
      </c>
      <c r="K1006" s="96">
        <v>3</v>
      </c>
      <c r="L1006" s="96">
        <v>6.6239999999999997</v>
      </c>
    </row>
    <row r="1007" spans="1:12" x14ac:dyDescent="0.25">
      <c r="A1007" s="2">
        <v>3070</v>
      </c>
      <c r="B1007" t="s">
        <v>50</v>
      </c>
      <c r="C1007">
        <v>2006</v>
      </c>
      <c r="D1007" s="96">
        <v>361.83846999999997</v>
      </c>
      <c r="E1007" s="96">
        <v>6.2859999999999996</v>
      </c>
      <c r="F1007" s="96">
        <v>1836</v>
      </c>
      <c r="G1007" s="96">
        <v>27</v>
      </c>
      <c r="H1007" s="96">
        <v>12</v>
      </c>
      <c r="I1007" s="96">
        <v>0.4444444477558136</v>
      </c>
      <c r="J1007" s="96">
        <v>1.0202019225402501</v>
      </c>
      <c r="K1007" s="96">
        <v>3</v>
      </c>
      <c r="L1007" s="96">
        <v>6.6239999999999997</v>
      </c>
    </row>
    <row r="1008" spans="1:12" x14ac:dyDescent="0.25">
      <c r="A1008" s="2">
        <v>3070</v>
      </c>
      <c r="B1008" t="s">
        <v>50</v>
      </c>
      <c r="C1008">
        <v>2007</v>
      </c>
      <c r="D1008" s="96">
        <v>395.50214</v>
      </c>
      <c r="E1008" s="96">
        <v>7.0839999999999996</v>
      </c>
      <c r="F1008" s="96">
        <v>1882</v>
      </c>
      <c r="G1008" s="96">
        <v>27</v>
      </c>
      <c r="H1008" s="96">
        <v>12</v>
      </c>
      <c r="I1008" s="96">
        <v>0.4444444477558136</v>
      </c>
      <c r="J1008" s="96">
        <v>1.05783897285015</v>
      </c>
      <c r="K1008" s="96">
        <v>3</v>
      </c>
      <c r="L1008" s="96">
        <v>7.0839999999999996</v>
      </c>
    </row>
    <row r="1009" spans="1:12" x14ac:dyDescent="0.25">
      <c r="A1009" s="2">
        <v>3070</v>
      </c>
      <c r="B1009" t="s">
        <v>50</v>
      </c>
      <c r="C1009">
        <v>2008</v>
      </c>
      <c r="D1009" s="96">
        <v>404.63285999999999</v>
      </c>
      <c r="E1009" s="96">
        <v>6.9740000000000002</v>
      </c>
      <c r="F1009" s="96">
        <v>1936</v>
      </c>
      <c r="G1009" s="96">
        <v>27</v>
      </c>
      <c r="H1009" s="96">
        <v>12</v>
      </c>
      <c r="I1009" s="96">
        <v>0.4444444477558136</v>
      </c>
      <c r="J1009" s="96">
        <v>1.0801527868051599</v>
      </c>
      <c r="K1009" s="96">
        <v>3</v>
      </c>
      <c r="L1009" s="96">
        <v>7.0839999999999996</v>
      </c>
    </row>
    <row r="1010" spans="1:12" x14ac:dyDescent="0.25">
      <c r="A1010" s="2">
        <v>3070</v>
      </c>
      <c r="B1010" t="s">
        <v>50</v>
      </c>
      <c r="C1010">
        <v>2009</v>
      </c>
      <c r="D1010" s="96">
        <v>410.65189000000009</v>
      </c>
      <c r="E1010" s="96">
        <v>6.8620000000000001</v>
      </c>
      <c r="F1010" s="96">
        <v>1941</v>
      </c>
      <c r="G1010" s="96">
        <v>27</v>
      </c>
      <c r="H1010" s="96">
        <v>12</v>
      </c>
      <c r="I1010" s="96">
        <v>0.4444444477558136</v>
      </c>
      <c r="J1010" s="96">
        <v>1.0943058118665809</v>
      </c>
      <c r="K1010" s="96">
        <v>3</v>
      </c>
      <c r="L1010" s="96">
        <v>7.0839999999999996</v>
      </c>
    </row>
    <row r="1011" spans="1:12" x14ac:dyDescent="0.25">
      <c r="A1011" s="2">
        <v>3070</v>
      </c>
      <c r="B1011" t="s">
        <v>50</v>
      </c>
      <c r="C1011">
        <v>2010</v>
      </c>
      <c r="D1011" s="96">
        <v>475.2088</v>
      </c>
      <c r="E1011" s="96">
        <v>6.8620000000000001</v>
      </c>
      <c r="F1011" s="96">
        <v>1958</v>
      </c>
      <c r="G1011" s="96">
        <v>27</v>
      </c>
      <c r="H1011" s="96">
        <v>12</v>
      </c>
      <c r="I1011" s="96">
        <v>0.4444444477558136</v>
      </c>
      <c r="J1011" s="96">
        <v>1.127717210088893</v>
      </c>
      <c r="K1011" s="96">
        <v>3</v>
      </c>
      <c r="L1011" s="96">
        <v>7.0839999999999996</v>
      </c>
    </row>
    <row r="1012" spans="1:12" x14ac:dyDescent="0.25">
      <c r="A1012" s="2">
        <v>3070</v>
      </c>
      <c r="B1012" t="s">
        <v>50</v>
      </c>
      <c r="C1012">
        <v>2011</v>
      </c>
      <c r="D1012" s="96">
        <v>544.94047999999998</v>
      </c>
      <c r="E1012" s="96">
        <v>6.7439999999999998</v>
      </c>
      <c r="F1012" s="96">
        <v>1954</v>
      </c>
      <c r="G1012" s="96">
        <v>27</v>
      </c>
      <c r="H1012" s="96">
        <v>12</v>
      </c>
      <c r="I1012" s="96">
        <v>0.4444444477558136</v>
      </c>
      <c r="J1012" s="96">
        <v>1.146665858992225</v>
      </c>
      <c r="K1012" s="96">
        <v>3</v>
      </c>
      <c r="L1012" s="96">
        <v>7.0839999999999996</v>
      </c>
    </row>
    <row r="1013" spans="1:12" x14ac:dyDescent="0.25">
      <c r="A1013" s="2">
        <v>3070</v>
      </c>
      <c r="B1013" t="s">
        <v>50</v>
      </c>
      <c r="C1013">
        <v>2012</v>
      </c>
      <c r="D1013" s="96">
        <v>531.97924000000012</v>
      </c>
      <c r="E1013" s="96">
        <v>6.6070000000000002</v>
      </c>
      <c r="F1013" s="96">
        <v>1956</v>
      </c>
      <c r="G1013" s="96">
        <v>27</v>
      </c>
      <c r="H1013" s="96">
        <v>12</v>
      </c>
      <c r="I1013" s="96">
        <v>0.4444444477558136</v>
      </c>
      <c r="J1013" s="96">
        <v>1.1651097143670821</v>
      </c>
      <c r="K1013" s="96">
        <v>3</v>
      </c>
      <c r="L1013" s="96">
        <v>7.0839999999999996</v>
      </c>
    </row>
    <row r="1014" spans="1:12" x14ac:dyDescent="0.25">
      <c r="A1014" s="2">
        <v>3070</v>
      </c>
      <c r="B1014" t="s">
        <v>50</v>
      </c>
      <c r="C1014">
        <v>2013</v>
      </c>
      <c r="D1014" s="96">
        <v>634.97992999999997</v>
      </c>
      <c r="E1014" s="96">
        <v>6.6840000000000002</v>
      </c>
      <c r="F1014" s="96">
        <v>1962</v>
      </c>
      <c r="G1014" s="96">
        <v>28</v>
      </c>
      <c r="H1014" s="96">
        <v>12</v>
      </c>
      <c r="I1014" s="96">
        <v>0.4285714328289032</v>
      </c>
      <c r="J1014" s="96">
        <v>1.183430563619132</v>
      </c>
      <c r="K1014" s="96">
        <v>3</v>
      </c>
      <c r="L1014" s="96">
        <v>7.0839999999999996</v>
      </c>
    </row>
    <row r="1015" spans="1:12" x14ac:dyDescent="0.25">
      <c r="A1015" s="2">
        <v>3070</v>
      </c>
      <c r="B1015" t="s">
        <v>50</v>
      </c>
      <c r="C1015">
        <v>2014</v>
      </c>
      <c r="D1015" s="96">
        <v>572.56110999999987</v>
      </c>
      <c r="E1015" s="96">
        <v>6.8879999999999999</v>
      </c>
      <c r="F1015" s="96">
        <v>1985</v>
      </c>
      <c r="G1015" s="96">
        <v>33</v>
      </c>
      <c r="H1015" s="96">
        <v>17</v>
      </c>
      <c r="I1015" s="96">
        <v>0.5151515007019043</v>
      </c>
      <c r="J1015" s="96">
        <v>1.2032755955469121</v>
      </c>
      <c r="K1015" s="96">
        <v>3</v>
      </c>
      <c r="L1015" s="96">
        <v>7.0839999999999996</v>
      </c>
    </row>
    <row r="1016" spans="1:12" x14ac:dyDescent="0.25">
      <c r="A1016" s="2">
        <v>3070</v>
      </c>
      <c r="B1016" t="s">
        <v>50</v>
      </c>
      <c r="C1016">
        <v>2015</v>
      </c>
      <c r="D1016" s="96">
        <v>614.89738</v>
      </c>
      <c r="E1016" s="96">
        <v>6.6349999999999998</v>
      </c>
      <c r="F1016" s="96">
        <v>2059</v>
      </c>
      <c r="G1016" s="96">
        <v>36</v>
      </c>
      <c r="H1016" s="96">
        <v>19</v>
      </c>
      <c r="I1016" s="96">
        <v>0.52777779102325439</v>
      </c>
      <c r="J1016" s="96">
        <v>1.2277103060682979</v>
      </c>
      <c r="K1016" s="96">
        <v>3</v>
      </c>
      <c r="L1016" s="96">
        <v>7.0839999999999996</v>
      </c>
    </row>
    <row r="1017" spans="1:12" x14ac:dyDescent="0.25">
      <c r="A1017" s="2">
        <v>3070</v>
      </c>
      <c r="B1017" t="s">
        <v>50</v>
      </c>
      <c r="C1017">
        <v>2016</v>
      </c>
      <c r="D1017" s="96">
        <v>603.10509000000002</v>
      </c>
      <c r="E1017" s="96">
        <v>6.4459999999999997</v>
      </c>
      <c r="F1017" s="96">
        <v>2137</v>
      </c>
      <c r="G1017" s="96">
        <v>34</v>
      </c>
      <c r="H1017" s="96">
        <v>18</v>
      </c>
      <c r="I1017" s="96">
        <v>0.52941179275512695</v>
      </c>
      <c r="J1017" s="96">
        <v>1.2405563987579731</v>
      </c>
      <c r="K1017" s="96">
        <v>3</v>
      </c>
      <c r="L1017" s="96">
        <v>7.0839999999999996</v>
      </c>
    </row>
    <row r="1018" spans="1:12" x14ac:dyDescent="0.25">
      <c r="A1018" s="2">
        <v>3070</v>
      </c>
      <c r="B1018" t="s">
        <v>50</v>
      </c>
      <c r="C1018">
        <v>2017</v>
      </c>
      <c r="D1018" s="96">
        <v>669.41264999999987</v>
      </c>
      <c r="E1018" s="96">
        <v>6.5170000000000003</v>
      </c>
      <c r="F1018" s="96">
        <v>2242</v>
      </c>
      <c r="G1018" s="96">
        <v>36</v>
      </c>
      <c r="H1018" s="96">
        <v>18</v>
      </c>
      <c r="I1018" s="96">
        <v>0.5</v>
      </c>
      <c r="J1018" s="96">
        <v>1.2634585172770481</v>
      </c>
      <c r="K1018" s="96">
        <v>3</v>
      </c>
      <c r="L1018" s="96">
        <v>7.0839999999999996</v>
      </c>
    </row>
    <row r="1019" spans="1:12" x14ac:dyDescent="0.25">
      <c r="A1019" s="2">
        <v>3070</v>
      </c>
      <c r="B1019" t="s">
        <v>50</v>
      </c>
      <c r="C1019">
        <v>2018</v>
      </c>
      <c r="D1019" s="96">
        <v>692.37542000000019</v>
      </c>
      <c r="E1019" s="96">
        <v>6.8579999999999997</v>
      </c>
      <c r="F1019" s="96">
        <v>2305</v>
      </c>
      <c r="G1019" s="96">
        <v>36</v>
      </c>
      <c r="H1019" s="96">
        <v>18</v>
      </c>
      <c r="I1019" s="96">
        <v>0.5</v>
      </c>
      <c r="J1019" s="96">
        <v>1.296190246884573</v>
      </c>
      <c r="K1019" s="96">
        <v>3</v>
      </c>
      <c r="L1019" s="96">
        <v>7.0839999999999996</v>
      </c>
    </row>
    <row r="1020" spans="1:12" x14ac:dyDescent="0.25">
      <c r="A1020" s="2">
        <v>3070</v>
      </c>
      <c r="B1020" t="s">
        <v>50</v>
      </c>
      <c r="C1020">
        <v>2019</v>
      </c>
      <c r="D1020" s="96">
        <v>700.95803999999987</v>
      </c>
      <c r="E1020" s="96">
        <v>6.4290000000000003</v>
      </c>
      <c r="F1020" s="96">
        <v>2366</v>
      </c>
      <c r="G1020" s="96">
        <v>36</v>
      </c>
      <c r="H1020" s="96">
        <v>18</v>
      </c>
      <c r="I1020" s="96">
        <v>0.5</v>
      </c>
      <c r="J1020" s="96">
        <v>1.325735868420733</v>
      </c>
      <c r="K1020" s="96">
        <v>3</v>
      </c>
      <c r="L1020" s="96">
        <v>7.0839999999999996</v>
      </c>
    </row>
    <row r="1021" spans="1:12" x14ac:dyDescent="0.25">
      <c r="A1021" s="2">
        <v>3070</v>
      </c>
      <c r="B1021" t="s">
        <v>50</v>
      </c>
      <c r="C1021">
        <v>2020</v>
      </c>
      <c r="D1021" s="96">
        <v>740.82705999999996</v>
      </c>
      <c r="E1021" s="96">
        <v>6.8810000000000002</v>
      </c>
      <c r="F1021" s="96">
        <v>2409</v>
      </c>
      <c r="G1021" s="96">
        <v>37</v>
      </c>
      <c r="H1021" s="96">
        <v>19</v>
      </c>
      <c r="I1021" s="96">
        <v>0.51351350545883179</v>
      </c>
      <c r="J1021" s="96">
        <v>1.4069338926020389</v>
      </c>
      <c r="K1021" s="96">
        <v>3</v>
      </c>
      <c r="L1021" s="96">
        <v>7.0839999999999996</v>
      </c>
    </row>
    <row r="1022" spans="1:12" x14ac:dyDescent="0.25">
      <c r="A1022" s="2">
        <v>3070</v>
      </c>
      <c r="B1022" t="s">
        <v>50</v>
      </c>
      <c r="C1022">
        <v>2021</v>
      </c>
      <c r="D1022" s="96">
        <v>712.73028564453125</v>
      </c>
      <c r="E1022" s="96">
        <v>7.2060000000000004</v>
      </c>
      <c r="F1022" s="96">
        <v>2445</v>
      </c>
      <c r="G1022" s="96">
        <v>38</v>
      </c>
      <c r="H1022" s="96">
        <v>20</v>
      </c>
      <c r="I1022" s="96">
        <v>0.52631578947368418</v>
      </c>
      <c r="J1022" s="96">
        <v>1.458402218</v>
      </c>
      <c r="K1022" s="96">
        <v>3</v>
      </c>
      <c r="L1022" s="96">
        <v>7.2059998512268066</v>
      </c>
    </row>
    <row r="1023" spans="1:12" x14ac:dyDescent="0.25">
      <c r="A1023" s="2">
        <v>3071</v>
      </c>
      <c r="B1023" t="s">
        <v>43</v>
      </c>
      <c r="C1023">
        <v>2005</v>
      </c>
      <c r="D1023" s="96">
        <v>658.66514000000006</v>
      </c>
      <c r="E1023" s="96">
        <v>8.0709999999999997</v>
      </c>
      <c r="F1023" s="96">
        <v>1765</v>
      </c>
      <c r="G1023" s="96">
        <v>92</v>
      </c>
      <c r="H1023" s="96">
        <v>0</v>
      </c>
      <c r="I1023" s="96">
        <v>0</v>
      </c>
      <c r="J1023" s="96">
        <v>1</v>
      </c>
      <c r="K1023" s="96">
        <v>3</v>
      </c>
      <c r="L1023" s="96">
        <v>8.0709999999999997</v>
      </c>
    </row>
    <row r="1024" spans="1:12" x14ac:dyDescent="0.25">
      <c r="A1024" s="2">
        <v>3071</v>
      </c>
      <c r="B1024" t="s">
        <v>43</v>
      </c>
      <c r="C1024">
        <v>2006</v>
      </c>
      <c r="D1024" s="96">
        <v>679.18481999999995</v>
      </c>
      <c r="E1024" s="96">
        <v>7.57</v>
      </c>
      <c r="F1024" s="96">
        <v>1720</v>
      </c>
      <c r="G1024" s="96">
        <v>92</v>
      </c>
      <c r="H1024" s="96">
        <v>0</v>
      </c>
      <c r="I1024" s="96">
        <v>0</v>
      </c>
      <c r="J1024" s="96">
        <v>1.0202019225402501</v>
      </c>
      <c r="K1024" s="96">
        <v>3</v>
      </c>
      <c r="L1024" s="96">
        <v>8.0709999999999997</v>
      </c>
    </row>
    <row r="1025" spans="1:12" x14ac:dyDescent="0.25">
      <c r="A1025" s="2">
        <v>3071</v>
      </c>
      <c r="B1025" t="s">
        <v>43</v>
      </c>
      <c r="C1025">
        <v>2007</v>
      </c>
      <c r="D1025" s="96">
        <v>759.15508</v>
      </c>
      <c r="E1025" s="96">
        <v>7.7220000000000004</v>
      </c>
      <c r="F1025" s="96">
        <v>1711</v>
      </c>
      <c r="G1025" s="96">
        <v>92</v>
      </c>
      <c r="H1025" s="96">
        <v>0</v>
      </c>
      <c r="I1025" s="96">
        <v>0</v>
      </c>
      <c r="J1025" s="96">
        <v>1.05783897285015</v>
      </c>
      <c r="K1025" s="96">
        <v>3</v>
      </c>
      <c r="L1025" s="96">
        <v>8.0709999999999997</v>
      </c>
    </row>
    <row r="1026" spans="1:12" x14ac:dyDescent="0.25">
      <c r="A1026" s="2">
        <v>3071</v>
      </c>
      <c r="B1026" t="s">
        <v>43</v>
      </c>
      <c r="C1026">
        <v>2008</v>
      </c>
      <c r="D1026" s="96">
        <v>845.02434000000005</v>
      </c>
      <c r="E1026" s="96">
        <v>4.9480000000000004</v>
      </c>
      <c r="F1026" s="96">
        <v>1676</v>
      </c>
      <c r="G1026" s="96">
        <v>92</v>
      </c>
      <c r="H1026" s="96">
        <v>0</v>
      </c>
      <c r="I1026" s="96">
        <v>0</v>
      </c>
      <c r="J1026" s="96">
        <v>1.0801527868051599</v>
      </c>
      <c r="K1026" s="96">
        <v>3</v>
      </c>
      <c r="L1026" s="96">
        <v>8.0709999999999997</v>
      </c>
    </row>
    <row r="1027" spans="1:12" x14ac:dyDescent="0.25">
      <c r="A1027" s="2">
        <v>3071</v>
      </c>
      <c r="B1027" t="s">
        <v>43</v>
      </c>
      <c r="C1027">
        <v>2009</v>
      </c>
      <c r="D1027" s="96">
        <v>892.94600999999989</v>
      </c>
      <c r="E1027" s="96">
        <v>5.0650000000000004</v>
      </c>
      <c r="F1027" s="96">
        <v>1670</v>
      </c>
      <c r="G1027" s="96">
        <v>92</v>
      </c>
      <c r="H1027" s="96">
        <v>0</v>
      </c>
      <c r="I1027" s="96">
        <v>0</v>
      </c>
      <c r="J1027" s="96">
        <v>1.0943058118665809</v>
      </c>
      <c r="K1027" s="96">
        <v>3</v>
      </c>
      <c r="L1027" s="96">
        <v>8.0709999999999997</v>
      </c>
    </row>
    <row r="1028" spans="1:12" x14ac:dyDescent="0.25">
      <c r="A1028" s="2">
        <v>3071</v>
      </c>
      <c r="B1028" t="s">
        <v>43</v>
      </c>
      <c r="C1028">
        <v>2010</v>
      </c>
      <c r="D1028" s="96">
        <v>999.64983000000007</v>
      </c>
      <c r="E1028" s="96">
        <v>4.6219999999999999</v>
      </c>
      <c r="F1028" s="96">
        <v>1663</v>
      </c>
      <c r="G1028" s="96">
        <v>92</v>
      </c>
      <c r="H1028" s="96">
        <v>0</v>
      </c>
      <c r="I1028" s="96">
        <v>0</v>
      </c>
      <c r="J1028" s="96">
        <v>1.127717210088893</v>
      </c>
      <c r="K1028" s="96">
        <v>3</v>
      </c>
      <c r="L1028" s="96">
        <v>8.0709999999999997</v>
      </c>
    </row>
    <row r="1029" spans="1:12" x14ac:dyDescent="0.25">
      <c r="A1029" s="2">
        <v>3071</v>
      </c>
      <c r="B1029" t="s">
        <v>43</v>
      </c>
      <c r="C1029">
        <v>2011</v>
      </c>
      <c r="D1029" s="96">
        <v>937.44474000000002</v>
      </c>
      <c r="E1029" s="96">
        <v>4.5030000000000001</v>
      </c>
      <c r="F1029" s="96">
        <v>1661</v>
      </c>
      <c r="G1029" s="96">
        <v>92</v>
      </c>
      <c r="H1029" s="96">
        <v>0</v>
      </c>
      <c r="I1029" s="96">
        <v>0</v>
      </c>
      <c r="J1029" s="96">
        <v>1.146665858992225</v>
      </c>
      <c r="K1029" s="96">
        <v>3</v>
      </c>
      <c r="L1029" s="96">
        <v>8.0709999999999997</v>
      </c>
    </row>
    <row r="1030" spans="1:12" x14ac:dyDescent="0.25">
      <c r="A1030" s="2">
        <v>3071</v>
      </c>
      <c r="B1030" t="s">
        <v>43</v>
      </c>
      <c r="C1030">
        <v>2012</v>
      </c>
      <c r="D1030" s="96">
        <v>1290.21525</v>
      </c>
      <c r="E1030" s="96">
        <v>4.3559999999999999</v>
      </c>
      <c r="F1030" s="96">
        <v>1660</v>
      </c>
      <c r="G1030" s="96">
        <v>92</v>
      </c>
      <c r="H1030" s="96">
        <v>0</v>
      </c>
      <c r="I1030" s="96">
        <v>0</v>
      </c>
      <c r="J1030" s="96">
        <v>1.1651097143670821</v>
      </c>
      <c r="K1030" s="96">
        <v>3</v>
      </c>
      <c r="L1030" s="96">
        <v>8.0709999999999997</v>
      </c>
    </row>
    <row r="1031" spans="1:12" x14ac:dyDescent="0.25">
      <c r="A1031" s="2">
        <v>3071</v>
      </c>
      <c r="B1031" t="s">
        <v>43</v>
      </c>
      <c r="C1031">
        <v>2013</v>
      </c>
      <c r="D1031" s="96">
        <v>1039.6443400000001</v>
      </c>
      <c r="E1031" s="96">
        <v>3.9020000000000001</v>
      </c>
      <c r="F1031" s="96">
        <v>1665</v>
      </c>
      <c r="G1031" s="96">
        <v>92</v>
      </c>
      <c r="H1031" s="96">
        <v>0</v>
      </c>
      <c r="I1031" s="96">
        <v>0</v>
      </c>
      <c r="J1031" s="96">
        <v>1.183430563619132</v>
      </c>
      <c r="K1031" s="96">
        <v>3</v>
      </c>
      <c r="L1031" s="96">
        <v>8.0709999999999997</v>
      </c>
    </row>
    <row r="1032" spans="1:12" x14ac:dyDescent="0.25">
      <c r="A1032" s="2">
        <v>3071</v>
      </c>
      <c r="B1032" t="s">
        <v>43</v>
      </c>
      <c r="C1032">
        <v>2014</v>
      </c>
      <c r="D1032" s="96">
        <v>839.72093999999981</v>
      </c>
      <c r="E1032" s="96">
        <v>4.9269999999999996</v>
      </c>
      <c r="F1032" s="96">
        <v>1663</v>
      </c>
      <c r="G1032" s="96">
        <v>92</v>
      </c>
      <c r="H1032" s="96">
        <v>0</v>
      </c>
      <c r="I1032" s="96">
        <v>0</v>
      </c>
      <c r="J1032" s="96">
        <v>1.2032755955469121</v>
      </c>
      <c r="K1032" s="96">
        <v>3</v>
      </c>
      <c r="L1032" s="96">
        <v>8.0709999999999997</v>
      </c>
    </row>
    <row r="1033" spans="1:12" x14ac:dyDescent="0.25">
      <c r="A1033" s="2">
        <v>3071</v>
      </c>
      <c r="B1033" t="s">
        <v>43</v>
      </c>
      <c r="C1033">
        <v>2015</v>
      </c>
      <c r="D1033" s="96">
        <v>1029.14246</v>
      </c>
      <c r="E1033" s="96">
        <v>5.9050000000000002</v>
      </c>
      <c r="F1033" s="96">
        <v>1653</v>
      </c>
      <c r="G1033" s="96">
        <v>92</v>
      </c>
      <c r="H1033" s="96">
        <v>2</v>
      </c>
      <c r="I1033" s="96">
        <v>2.1739130839705471E-2</v>
      </c>
      <c r="J1033" s="96">
        <v>1.2277103060682979</v>
      </c>
      <c r="K1033" s="96">
        <v>3</v>
      </c>
      <c r="L1033" s="96">
        <v>8.0709999999999997</v>
      </c>
    </row>
    <row r="1034" spans="1:12" x14ac:dyDescent="0.25">
      <c r="A1034" s="2">
        <v>3071</v>
      </c>
      <c r="B1034" t="s">
        <v>43</v>
      </c>
      <c r="C1034">
        <v>2016</v>
      </c>
      <c r="D1034" s="96">
        <v>1094.0813900000001</v>
      </c>
      <c r="E1034" s="96">
        <v>6.7450000000000001</v>
      </c>
      <c r="F1034" s="96">
        <v>1639</v>
      </c>
      <c r="G1034" s="96">
        <v>92</v>
      </c>
      <c r="H1034" s="96">
        <v>2</v>
      </c>
      <c r="I1034" s="96">
        <v>2.1739130839705471E-2</v>
      </c>
      <c r="J1034" s="96">
        <v>1.2405563987579731</v>
      </c>
      <c r="K1034" s="96">
        <v>3</v>
      </c>
      <c r="L1034" s="96">
        <v>8.0709999999999997</v>
      </c>
    </row>
    <row r="1035" spans="1:12" x14ac:dyDescent="0.25">
      <c r="A1035" s="2">
        <v>3071</v>
      </c>
      <c r="B1035" t="s">
        <v>43</v>
      </c>
      <c r="C1035">
        <v>2017</v>
      </c>
      <c r="D1035" s="96">
        <v>1152.1729499999999</v>
      </c>
      <c r="E1035" s="96">
        <v>8.6340000000000003</v>
      </c>
      <c r="F1035" s="96">
        <v>1637</v>
      </c>
      <c r="G1035" s="96">
        <v>92</v>
      </c>
      <c r="H1035" s="96">
        <v>2</v>
      </c>
      <c r="I1035" s="96">
        <v>2.1739130839705471E-2</v>
      </c>
      <c r="J1035" s="96">
        <v>1.2634585172770481</v>
      </c>
      <c r="K1035" s="96">
        <v>3</v>
      </c>
      <c r="L1035" s="96">
        <v>8.6340000000000003</v>
      </c>
    </row>
    <row r="1036" spans="1:12" x14ac:dyDescent="0.25">
      <c r="A1036" s="2">
        <v>3071</v>
      </c>
      <c r="B1036" t="s">
        <v>43</v>
      </c>
      <c r="C1036">
        <v>2018</v>
      </c>
      <c r="D1036" s="96">
        <v>1112.96749</v>
      </c>
      <c r="E1036" s="96">
        <v>6.2560000000000002</v>
      </c>
      <c r="F1036" s="96">
        <v>1636</v>
      </c>
      <c r="G1036" s="96">
        <v>92</v>
      </c>
      <c r="H1036" s="96">
        <v>2</v>
      </c>
      <c r="I1036" s="96">
        <v>2.1739130839705471E-2</v>
      </c>
      <c r="J1036" s="96">
        <v>1.296190246884573</v>
      </c>
      <c r="K1036" s="96">
        <v>3</v>
      </c>
      <c r="L1036" s="96">
        <v>8.6340000000000003</v>
      </c>
    </row>
    <row r="1037" spans="1:12" x14ac:dyDescent="0.25">
      <c r="A1037" s="2">
        <v>3071</v>
      </c>
      <c r="B1037" t="s">
        <v>43</v>
      </c>
      <c r="C1037">
        <v>2019</v>
      </c>
      <c r="D1037" s="96">
        <v>1109.9103299999999</v>
      </c>
      <c r="E1037" s="96">
        <v>6.2949999999999999</v>
      </c>
      <c r="F1037" s="96">
        <v>1629</v>
      </c>
      <c r="G1037" s="96">
        <v>92</v>
      </c>
      <c r="H1037" s="96">
        <v>2</v>
      </c>
      <c r="I1037" s="96">
        <v>2.1739130839705471E-2</v>
      </c>
      <c r="J1037" s="96">
        <v>1.325735868420733</v>
      </c>
      <c r="K1037" s="96">
        <v>3</v>
      </c>
      <c r="L1037" s="96">
        <v>8.6340000000000003</v>
      </c>
    </row>
    <row r="1038" spans="1:12" x14ac:dyDescent="0.25">
      <c r="A1038" s="2">
        <v>3071</v>
      </c>
      <c r="B1038" t="s">
        <v>43</v>
      </c>
      <c r="C1038">
        <v>2020</v>
      </c>
      <c r="D1038" s="96">
        <v>1138.4478999999999</v>
      </c>
      <c r="E1038" s="96">
        <v>5.9770000000000003</v>
      </c>
      <c r="F1038" s="96">
        <v>1627</v>
      </c>
      <c r="G1038" s="96">
        <v>92</v>
      </c>
      <c r="H1038" s="96">
        <v>2</v>
      </c>
      <c r="I1038" s="96">
        <v>2.1739130839705471E-2</v>
      </c>
      <c r="J1038" s="96">
        <v>1.4069338926020389</v>
      </c>
      <c r="K1038" s="96">
        <v>3</v>
      </c>
      <c r="L1038" s="96">
        <v>8.6340000000000003</v>
      </c>
    </row>
    <row r="1039" spans="1:12" x14ac:dyDescent="0.25">
      <c r="A1039" s="2">
        <v>3071</v>
      </c>
      <c r="B1039" t="s">
        <v>43</v>
      </c>
      <c r="C1039">
        <v>2021</v>
      </c>
      <c r="D1039" s="96">
        <v>1143.165283203125</v>
      </c>
      <c r="E1039" s="96">
        <v>6.734</v>
      </c>
      <c r="F1039" s="96">
        <v>1619</v>
      </c>
      <c r="G1039" s="96">
        <v>92</v>
      </c>
      <c r="H1039" s="96">
        <v>2</v>
      </c>
      <c r="I1039" s="96">
        <v>2.1739130434782612E-2</v>
      </c>
      <c r="J1039" s="96">
        <v>1.458402218</v>
      </c>
      <c r="K1039" s="96">
        <v>3</v>
      </c>
      <c r="L1039" s="96">
        <v>6.7340002059936523</v>
      </c>
    </row>
    <row r="1040" spans="1:12" x14ac:dyDescent="0.25">
      <c r="A1040" s="2">
        <v>3072</v>
      </c>
      <c r="B1040" t="s">
        <v>49</v>
      </c>
      <c r="C1040">
        <v>2005</v>
      </c>
      <c r="D1040" s="96">
        <v>519.43764999999996</v>
      </c>
      <c r="E1040" s="96">
        <v>7.6909999999999998</v>
      </c>
      <c r="F1040" s="96">
        <v>1353</v>
      </c>
      <c r="G1040" s="96">
        <v>27</v>
      </c>
      <c r="H1040" s="96">
        <v>1</v>
      </c>
      <c r="I1040" s="96">
        <v>3.7037037312984467E-2</v>
      </c>
      <c r="J1040" s="96">
        <v>1</v>
      </c>
      <c r="K1040" s="96">
        <v>3</v>
      </c>
      <c r="L1040" s="96">
        <v>7.6909999999999998</v>
      </c>
    </row>
    <row r="1041" spans="1:12" x14ac:dyDescent="0.25">
      <c r="A1041" s="2">
        <v>3072</v>
      </c>
      <c r="B1041" t="s">
        <v>49</v>
      </c>
      <c r="C1041">
        <v>2006</v>
      </c>
      <c r="D1041" s="96">
        <v>483.54924</v>
      </c>
      <c r="E1041" s="96">
        <v>8.8789999999999996</v>
      </c>
      <c r="F1041" s="96">
        <v>1316</v>
      </c>
      <c r="G1041" s="96">
        <v>27</v>
      </c>
      <c r="H1041" s="96">
        <v>15</v>
      </c>
      <c r="I1041" s="96">
        <v>0.55555558204650879</v>
      </c>
      <c r="J1041" s="96">
        <v>1.0202019225402501</v>
      </c>
      <c r="K1041" s="96">
        <v>3</v>
      </c>
      <c r="L1041" s="96">
        <v>8.8789999999999996</v>
      </c>
    </row>
    <row r="1042" spans="1:12" x14ac:dyDescent="0.25">
      <c r="A1042" s="2">
        <v>3072</v>
      </c>
      <c r="B1042" t="s">
        <v>49</v>
      </c>
      <c r="C1042">
        <v>2007</v>
      </c>
      <c r="D1042" s="96">
        <v>636.76553000000001</v>
      </c>
      <c r="E1042" s="96">
        <v>7.0579999999999998</v>
      </c>
      <c r="F1042" s="96">
        <v>1338</v>
      </c>
      <c r="G1042" s="96">
        <v>27</v>
      </c>
      <c r="H1042" s="96">
        <v>1</v>
      </c>
      <c r="I1042" s="96">
        <v>3.7037037312984467E-2</v>
      </c>
      <c r="J1042" s="96">
        <v>1.05783897285015</v>
      </c>
      <c r="K1042" s="96">
        <v>3</v>
      </c>
      <c r="L1042" s="96">
        <v>8.8789999999999996</v>
      </c>
    </row>
    <row r="1043" spans="1:12" x14ac:dyDescent="0.25">
      <c r="A1043" s="2">
        <v>3072</v>
      </c>
      <c r="B1043" t="s">
        <v>49</v>
      </c>
      <c r="C1043">
        <v>2008</v>
      </c>
      <c r="D1043" s="96">
        <v>589.77930000000003</v>
      </c>
      <c r="E1043" s="96">
        <v>6.7030000000000003</v>
      </c>
      <c r="F1043" s="96">
        <v>1335</v>
      </c>
      <c r="G1043" s="96">
        <v>27</v>
      </c>
      <c r="H1043" s="96">
        <v>1</v>
      </c>
      <c r="I1043" s="96">
        <v>3.7037037312984467E-2</v>
      </c>
      <c r="J1043" s="96">
        <v>1.0801527868051599</v>
      </c>
      <c r="K1043" s="96">
        <v>3</v>
      </c>
      <c r="L1043" s="96">
        <v>8.8789999999999996</v>
      </c>
    </row>
    <row r="1044" spans="1:12" x14ac:dyDescent="0.25">
      <c r="A1044" s="2">
        <v>3072</v>
      </c>
      <c r="B1044" t="s">
        <v>49</v>
      </c>
      <c r="C1044">
        <v>2009</v>
      </c>
      <c r="D1044" s="96">
        <v>500.01949000000008</v>
      </c>
      <c r="E1044" s="96">
        <v>7.3650000000000002</v>
      </c>
      <c r="F1044" s="96">
        <v>1326</v>
      </c>
      <c r="G1044" s="96">
        <v>27</v>
      </c>
      <c r="H1044" s="96">
        <v>1</v>
      </c>
      <c r="I1044" s="96">
        <v>3.7037037312984467E-2</v>
      </c>
      <c r="J1044" s="96">
        <v>1.0943058118665809</v>
      </c>
      <c r="K1044" s="96">
        <v>3</v>
      </c>
      <c r="L1044" s="96">
        <v>8.8789999999999996</v>
      </c>
    </row>
    <row r="1045" spans="1:12" x14ac:dyDescent="0.25">
      <c r="A1045" s="2">
        <v>3072</v>
      </c>
      <c r="B1045" t="s">
        <v>49</v>
      </c>
      <c r="C1045">
        <v>2010</v>
      </c>
      <c r="D1045" s="96">
        <v>548.58246999999994</v>
      </c>
      <c r="E1045" s="96">
        <v>6.5309999999999997</v>
      </c>
      <c r="F1045" s="96">
        <v>1306</v>
      </c>
      <c r="G1045" s="96">
        <v>27</v>
      </c>
      <c r="H1045" s="96">
        <v>1</v>
      </c>
      <c r="I1045" s="96">
        <v>3.7037037312984467E-2</v>
      </c>
      <c r="J1045" s="96">
        <v>1.127717210088893</v>
      </c>
      <c r="K1045" s="96">
        <v>3</v>
      </c>
      <c r="L1045" s="96">
        <v>8.8789999999999996</v>
      </c>
    </row>
    <row r="1046" spans="1:12" x14ac:dyDescent="0.25">
      <c r="A1046" s="2">
        <v>3072</v>
      </c>
      <c r="B1046" t="s">
        <v>49</v>
      </c>
      <c r="C1046">
        <v>2011</v>
      </c>
      <c r="D1046" s="96">
        <v>549.33273999999994</v>
      </c>
      <c r="E1046" s="96">
        <v>6.6760000000000002</v>
      </c>
      <c r="F1046" s="96">
        <v>1293</v>
      </c>
      <c r="G1046" s="96">
        <v>27</v>
      </c>
      <c r="H1046" s="96">
        <v>1</v>
      </c>
      <c r="I1046" s="96">
        <v>3.7037037312984467E-2</v>
      </c>
      <c r="J1046" s="96">
        <v>1.146665858992225</v>
      </c>
      <c r="K1046" s="96">
        <v>3</v>
      </c>
      <c r="L1046" s="96">
        <v>8.8789999999999996</v>
      </c>
    </row>
    <row r="1047" spans="1:12" x14ac:dyDescent="0.25">
      <c r="A1047" s="2">
        <v>3072</v>
      </c>
      <c r="B1047" t="s">
        <v>49</v>
      </c>
      <c r="C1047">
        <v>2012</v>
      </c>
      <c r="D1047" s="96">
        <v>680.49153000000001</v>
      </c>
      <c r="E1047" s="96">
        <v>6.359</v>
      </c>
      <c r="F1047" s="96">
        <v>1275</v>
      </c>
      <c r="G1047" s="96">
        <v>27</v>
      </c>
      <c r="H1047" s="96">
        <v>1</v>
      </c>
      <c r="I1047" s="96">
        <v>3.7037037312984467E-2</v>
      </c>
      <c r="J1047" s="96">
        <v>1.1651097143670821</v>
      </c>
      <c r="K1047" s="96">
        <v>3</v>
      </c>
      <c r="L1047" s="96">
        <v>8.8789999999999996</v>
      </c>
    </row>
    <row r="1048" spans="1:12" x14ac:dyDescent="0.25">
      <c r="A1048" s="2">
        <v>3072</v>
      </c>
      <c r="B1048" t="s">
        <v>49</v>
      </c>
      <c r="C1048">
        <v>2013</v>
      </c>
      <c r="D1048" s="96">
        <v>645.59406000000001</v>
      </c>
      <c r="E1048" s="96">
        <v>7.1189999999999998</v>
      </c>
      <c r="F1048" s="96">
        <v>1247</v>
      </c>
      <c r="G1048" s="96">
        <v>27</v>
      </c>
      <c r="H1048" s="96">
        <v>1</v>
      </c>
      <c r="I1048" s="96">
        <v>3.7037037312984467E-2</v>
      </c>
      <c r="J1048" s="96">
        <v>1.183430563619132</v>
      </c>
      <c r="K1048" s="96">
        <v>3</v>
      </c>
      <c r="L1048" s="96">
        <v>8.8789999999999996</v>
      </c>
    </row>
    <row r="1049" spans="1:12" x14ac:dyDescent="0.25">
      <c r="A1049" s="2">
        <v>3072</v>
      </c>
      <c r="B1049" t="s">
        <v>49</v>
      </c>
      <c r="C1049">
        <v>2014</v>
      </c>
      <c r="D1049" s="96">
        <v>751.72371999999996</v>
      </c>
      <c r="E1049" s="96">
        <v>6.9909999999999997</v>
      </c>
      <c r="F1049" s="96">
        <v>1235</v>
      </c>
      <c r="G1049" s="96">
        <v>27</v>
      </c>
      <c r="H1049" s="96">
        <v>1</v>
      </c>
      <c r="I1049" s="96">
        <v>3.7037037312984467E-2</v>
      </c>
      <c r="J1049" s="96">
        <v>1.2032755955469121</v>
      </c>
      <c r="K1049" s="96">
        <v>3</v>
      </c>
      <c r="L1049" s="96">
        <v>8.8789999999999996</v>
      </c>
    </row>
    <row r="1050" spans="1:12" x14ac:dyDescent="0.25">
      <c r="A1050" s="2">
        <v>3072</v>
      </c>
      <c r="B1050" t="s">
        <v>49</v>
      </c>
      <c r="C1050">
        <v>2015</v>
      </c>
      <c r="D1050" s="96">
        <v>737.18425999999999</v>
      </c>
      <c r="E1050" s="96">
        <v>7.0289999999999999</v>
      </c>
      <c r="F1050" s="96">
        <v>1229</v>
      </c>
      <c r="G1050" s="96">
        <v>27</v>
      </c>
      <c r="H1050" s="96">
        <v>1</v>
      </c>
      <c r="I1050" s="96">
        <v>3.7037037312984467E-2</v>
      </c>
      <c r="J1050" s="96">
        <v>1.2277103060682979</v>
      </c>
      <c r="K1050" s="96">
        <v>3</v>
      </c>
      <c r="L1050" s="96">
        <v>8.8789999999999996</v>
      </c>
    </row>
    <row r="1051" spans="1:12" x14ac:dyDescent="0.25">
      <c r="A1051" s="2">
        <v>3072</v>
      </c>
      <c r="B1051" t="s">
        <v>49</v>
      </c>
      <c r="C1051">
        <v>2016</v>
      </c>
      <c r="D1051" s="96">
        <v>751.02582999999993</v>
      </c>
      <c r="E1051" s="96">
        <v>6.0229999999999997</v>
      </c>
      <c r="F1051" s="96">
        <v>1247</v>
      </c>
      <c r="G1051" s="96">
        <v>27</v>
      </c>
      <c r="H1051" s="96">
        <v>1</v>
      </c>
      <c r="I1051" s="96">
        <v>3.7037037312984467E-2</v>
      </c>
      <c r="J1051" s="96">
        <v>1.2405563987579731</v>
      </c>
      <c r="K1051" s="96">
        <v>3</v>
      </c>
      <c r="L1051" s="96">
        <v>8.8789999999999996</v>
      </c>
    </row>
    <row r="1052" spans="1:12" x14ac:dyDescent="0.25">
      <c r="A1052" s="2">
        <v>3072</v>
      </c>
      <c r="B1052" t="s">
        <v>49</v>
      </c>
      <c r="C1052">
        <v>2017</v>
      </c>
      <c r="D1052" s="96">
        <v>724.50161000000003</v>
      </c>
      <c r="E1052" s="96">
        <v>6.4889999999999999</v>
      </c>
      <c r="F1052" s="96">
        <v>1241</v>
      </c>
      <c r="G1052" s="96">
        <v>30</v>
      </c>
      <c r="H1052" s="96">
        <v>2</v>
      </c>
      <c r="I1052" s="96">
        <v>6.6666670143604279E-2</v>
      </c>
      <c r="J1052" s="96">
        <v>1.2634585172770481</v>
      </c>
      <c r="K1052" s="96">
        <v>3</v>
      </c>
      <c r="L1052" s="96">
        <v>8.8789999999999996</v>
      </c>
    </row>
    <row r="1053" spans="1:12" x14ac:dyDescent="0.25">
      <c r="A1053" s="2">
        <v>3072</v>
      </c>
      <c r="B1053" t="s">
        <v>49</v>
      </c>
      <c r="C1053">
        <v>2018</v>
      </c>
      <c r="D1053" s="96">
        <v>781.54436999999984</v>
      </c>
      <c r="E1053" s="96">
        <v>6.3540000000000001</v>
      </c>
      <c r="F1053" s="96">
        <v>1208</v>
      </c>
      <c r="G1053" s="96">
        <v>30</v>
      </c>
      <c r="H1053" s="96">
        <v>2</v>
      </c>
      <c r="I1053" s="96">
        <v>6.6666670143604279E-2</v>
      </c>
      <c r="J1053" s="96">
        <v>1.296190246884573</v>
      </c>
      <c r="K1053" s="96">
        <v>3</v>
      </c>
      <c r="L1053" s="96">
        <v>8.8789999999999996</v>
      </c>
    </row>
    <row r="1054" spans="1:12" x14ac:dyDescent="0.25">
      <c r="A1054" s="2">
        <v>3072</v>
      </c>
      <c r="B1054" t="s">
        <v>49</v>
      </c>
      <c r="C1054">
        <v>2019</v>
      </c>
      <c r="D1054" s="96">
        <v>832.05435000000011</v>
      </c>
      <c r="E1054" s="96">
        <v>7.1210000000000004</v>
      </c>
      <c r="F1054" s="96">
        <v>1222</v>
      </c>
      <c r="G1054" s="96">
        <v>54</v>
      </c>
      <c r="H1054" s="96">
        <v>3</v>
      </c>
      <c r="I1054" s="96">
        <v>5.55555559694767E-2</v>
      </c>
      <c r="J1054" s="96">
        <v>1.325735868420733</v>
      </c>
      <c r="K1054" s="96">
        <v>3</v>
      </c>
      <c r="L1054" s="96">
        <v>8.8789999999999996</v>
      </c>
    </row>
    <row r="1055" spans="1:12" x14ac:dyDescent="0.25">
      <c r="A1055" s="2">
        <v>3072</v>
      </c>
      <c r="B1055" t="s">
        <v>49</v>
      </c>
      <c r="C1055">
        <v>2020</v>
      </c>
      <c r="D1055" s="96">
        <v>839.35603000000003</v>
      </c>
      <c r="E1055" s="96">
        <v>6.0460000000000003</v>
      </c>
      <c r="F1055" s="96">
        <v>1223</v>
      </c>
      <c r="G1055" s="96">
        <v>30</v>
      </c>
      <c r="H1055" s="96">
        <v>2</v>
      </c>
      <c r="I1055" s="96">
        <v>6.6666670143604279E-2</v>
      </c>
      <c r="J1055" s="96">
        <v>1.4069338926020389</v>
      </c>
      <c r="K1055" s="96">
        <v>3</v>
      </c>
      <c r="L1055" s="96">
        <v>8.8789999999999996</v>
      </c>
    </row>
    <row r="1056" spans="1:12" x14ac:dyDescent="0.25">
      <c r="A1056" s="2">
        <v>3072</v>
      </c>
      <c r="B1056" t="s">
        <v>49</v>
      </c>
      <c r="C1056">
        <v>2021</v>
      </c>
      <c r="D1056" s="96">
        <v>742.7559814453125</v>
      </c>
      <c r="E1056" s="96">
        <v>4.1689999999999996</v>
      </c>
      <c r="F1056" s="96">
        <v>1224</v>
      </c>
      <c r="G1056" s="96">
        <v>54</v>
      </c>
      <c r="H1056" s="96">
        <v>3</v>
      </c>
      <c r="I1056" s="96">
        <v>5.5555555555555552E-2</v>
      </c>
      <c r="J1056" s="96">
        <v>1.458402218</v>
      </c>
      <c r="K1056" s="96">
        <v>3</v>
      </c>
      <c r="L1056" s="96">
        <v>6.0460000038146973</v>
      </c>
    </row>
    <row r="1057" spans="1:12" x14ac:dyDescent="0.25">
      <c r="A1057" s="2">
        <v>3073</v>
      </c>
      <c r="B1057" t="s">
        <v>63</v>
      </c>
      <c r="C1057">
        <v>2005</v>
      </c>
      <c r="D1057" s="96">
        <v>298.38328000000001</v>
      </c>
      <c r="E1057" s="96">
        <v>6.976</v>
      </c>
      <c r="F1057" s="96">
        <v>1130</v>
      </c>
      <c r="G1057" s="96">
        <v>19</v>
      </c>
      <c r="H1057" s="96">
        <v>2</v>
      </c>
      <c r="I1057" s="96">
        <v>0.1052631586790085</v>
      </c>
      <c r="J1057" s="96">
        <v>1</v>
      </c>
      <c r="K1057" s="96">
        <v>3</v>
      </c>
      <c r="L1057" s="96">
        <v>6.976</v>
      </c>
    </row>
    <row r="1058" spans="1:12" x14ac:dyDescent="0.25">
      <c r="A1058" s="2">
        <v>3073</v>
      </c>
      <c r="B1058" t="s">
        <v>63</v>
      </c>
      <c r="C1058">
        <v>2006</v>
      </c>
      <c r="D1058" s="96">
        <v>218.50747000000001</v>
      </c>
      <c r="E1058" s="96">
        <v>5.9980000000000002</v>
      </c>
      <c r="F1058" s="96">
        <v>1138</v>
      </c>
      <c r="G1058" s="96">
        <v>20</v>
      </c>
      <c r="H1058" s="96">
        <v>2</v>
      </c>
      <c r="I1058" s="96">
        <v>0.10000000149011611</v>
      </c>
      <c r="J1058" s="96">
        <v>1.0202019225402501</v>
      </c>
      <c r="K1058" s="96">
        <v>3</v>
      </c>
      <c r="L1058" s="96">
        <v>6.976</v>
      </c>
    </row>
    <row r="1059" spans="1:12" x14ac:dyDescent="0.25">
      <c r="A1059" s="2">
        <v>3073</v>
      </c>
      <c r="B1059" t="s">
        <v>63</v>
      </c>
      <c r="C1059">
        <v>2007</v>
      </c>
      <c r="D1059" s="96">
        <v>232.57920999999999</v>
      </c>
      <c r="E1059" s="96">
        <v>6.5709999999999997</v>
      </c>
      <c r="F1059" s="96">
        <v>1159</v>
      </c>
      <c r="G1059" s="96">
        <v>21</v>
      </c>
      <c r="H1059" s="96">
        <v>3</v>
      </c>
      <c r="I1059" s="96">
        <v>0.1428571492433548</v>
      </c>
      <c r="J1059" s="96">
        <v>1.05783897285015</v>
      </c>
      <c r="K1059" s="96">
        <v>3</v>
      </c>
      <c r="L1059" s="96">
        <v>6.976</v>
      </c>
    </row>
    <row r="1060" spans="1:12" x14ac:dyDescent="0.25">
      <c r="A1060" s="2">
        <v>3073</v>
      </c>
      <c r="B1060" t="s">
        <v>63</v>
      </c>
      <c r="C1060">
        <v>2008</v>
      </c>
      <c r="D1060" s="96">
        <v>244.203</v>
      </c>
      <c r="E1060" s="96">
        <v>6.1559999999999997</v>
      </c>
      <c r="F1060" s="96">
        <v>1177</v>
      </c>
      <c r="G1060" s="96">
        <v>21</v>
      </c>
      <c r="H1060" s="96">
        <v>3</v>
      </c>
      <c r="I1060" s="96">
        <v>0.1428571492433548</v>
      </c>
      <c r="J1060" s="96">
        <v>1.0801527868051599</v>
      </c>
      <c r="K1060" s="96">
        <v>3</v>
      </c>
      <c r="L1060" s="96">
        <v>6.976</v>
      </c>
    </row>
    <row r="1061" spans="1:12" x14ac:dyDescent="0.25">
      <c r="A1061" s="2">
        <v>3073</v>
      </c>
      <c r="B1061" t="s">
        <v>63</v>
      </c>
      <c r="C1061">
        <v>2009</v>
      </c>
      <c r="D1061" s="96">
        <v>268.35912000000002</v>
      </c>
      <c r="E1061" s="96">
        <v>7.0090000000000003</v>
      </c>
      <c r="F1061" s="96">
        <v>1184</v>
      </c>
      <c r="G1061" s="96">
        <v>21</v>
      </c>
      <c r="H1061" s="96">
        <v>3</v>
      </c>
      <c r="I1061" s="96">
        <v>0.1428571492433548</v>
      </c>
      <c r="J1061" s="96">
        <v>1.0943058118665809</v>
      </c>
      <c r="K1061" s="96">
        <v>3</v>
      </c>
      <c r="L1061" s="96">
        <v>7.0090000000000003</v>
      </c>
    </row>
    <row r="1062" spans="1:12" x14ac:dyDescent="0.25">
      <c r="A1062" s="2">
        <v>3073</v>
      </c>
      <c r="B1062" t="s">
        <v>63</v>
      </c>
      <c r="C1062">
        <v>2010</v>
      </c>
      <c r="D1062" s="96">
        <v>298.34769</v>
      </c>
      <c r="E1062" s="96">
        <v>6.133</v>
      </c>
      <c r="F1062" s="96">
        <v>1196</v>
      </c>
      <c r="G1062" s="96">
        <v>21</v>
      </c>
      <c r="H1062" s="96">
        <v>3</v>
      </c>
      <c r="I1062" s="96">
        <v>0.1428571492433548</v>
      </c>
      <c r="J1062" s="96">
        <v>1.127717210088893</v>
      </c>
      <c r="K1062" s="96">
        <v>3</v>
      </c>
      <c r="L1062" s="96">
        <v>7.0090000000000003</v>
      </c>
    </row>
    <row r="1063" spans="1:12" x14ac:dyDescent="0.25">
      <c r="A1063" s="2">
        <v>3073</v>
      </c>
      <c r="B1063" t="s">
        <v>63</v>
      </c>
      <c r="C1063">
        <v>2011</v>
      </c>
      <c r="D1063" s="96">
        <v>319.19720999999998</v>
      </c>
      <c r="E1063" s="96">
        <v>6.3680000000000003</v>
      </c>
      <c r="F1063" s="96">
        <v>1208</v>
      </c>
      <c r="G1063" s="96">
        <v>21</v>
      </c>
      <c r="H1063" s="96">
        <v>3</v>
      </c>
      <c r="I1063" s="96">
        <v>0.1428571492433548</v>
      </c>
      <c r="J1063" s="96">
        <v>1.146665858992225</v>
      </c>
      <c r="K1063" s="96">
        <v>3</v>
      </c>
      <c r="L1063" s="96">
        <v>7.0090000000000003</v>
      </c>
    </row>
    <row r="1064" spans="1:12" x14ac:dyDescent="0.25">
      <c r="A1064" s="2">
        <v>3073</v>
      </c>
      <c r="B1064" t="s">
        <v>63</v>
      </c>
      <c r="C1064">
        <v>2012</v>
      </c>
      <c r="D1064" s="96">
        <v>425.42784999999998</v>
      </c>
      <c r="E1064" s="96">
        <v>5.8159999999999998</v>
      </c>
      <c r="F1064" s="96">
        <v>1216</v>
      </c>
      <c r="G1064" s="96">
        <v>21</v>
      </c>
      <c r="H1064" s="96">
        <v>3</v>
      </c>
      <c r="I1064" s="96">
        <v>0.1428571492433548</v>
      </c>
      <c r="J1064" s="96">
        <v>1.1651097143670821</v>
      </c>
      <c r="K1064" s="96">
        <v>3</v>
      </c>
      <c r="L1064" s="96">
        <v>7.0090000000000003</v>
      </c>
    </row>
    <row r="1065" spans="1:12" x14ac:dyDescent="0.25">
      <c r="A1065" s="2">
        <v>3073</v>
      </c>
      <c r="B1065" t="s">
        <v>63</v>
      </c>
      <c r="C1065">
        <v>2013</v>
      </c>
      <c r="D1065" s="96">
        <v>392.97964999999999</v>
      </c>
      <c r="E1065" s="96">
        <v>6.2009999999999996</v>
      </c>
      <c r="F1065" s="96">
        <v>1220</v>
      </c>
      <c r="G1065" s="96">
        <v>21</v>
      </c>
      <c r="H1065" s="96">
        <v>3</v>
      </c>
      <c r="I1065" s="96">
        <v>0.1428571492433548</v>
      </c>
      <c r="J1065" s="96">
        <v>1.183430563619132</v>
      </c>
      <c r="K1065" s="96">
        <v>3</v>
      </c>
      <c r="L1065" s="96">
        <v>7.0090000000000003</v>
      </c>
    </row>
    <row r="1066" spans="1:12" x14ac:dyDescent="0.25">
      <c r="A1066" s="2">
        <v>3073</v>
      </c>
      <c r="B1066" t="s">
        <v>63</v>
      </c>
      <c r="C1066">
        <v>2014</v>
      </c>
      <c r="D1066" s="96">
        <v>354.32486</v>
      </c>
      <c r="E1066" s="96">
        <v>6.2130000000000001</v>
      </c>
      <c r="F1066" s="96">
        <v>1221</v>
      </c>
      <c r="G1066" s="96">
        <v>21</v>
      </c>
      <c r="H1066" s="96">
        <v>3</v>
      </c>
      <c r="I1066" s="96">
        <v>0.1428571492433548</v>
      </c>
      <c r="J1066" s="96">
        <v>1.2032755955469121</v>
      </c>
      <c r="K1066" s="96">
        <v>3</v>
      </c>
      <c r="L1066" s="96">
        <v>7.0090000000000003</v>
      </c>
    </row>
    <row r="1067" spans="1:12" x14ac:dyDescent="0.25">
      <c r="A1067" s="2">
        <v>3073</v>
      </c>
      <c r="B1067" t="s">
        <v>63</v>
      </c>
      <c r="C1067">
        <v>2015</v>
      </c>
      <c r="D1067" s="96">
        <v>437.29221999999999</v>
      </c>
      <c r="E1067" s="96">
        <v>5.5869999999999997</v>
      </c>
      <c r="F1067" s="96">
        <v>1225</v>
      </c>
      <c r="G1067" s="96">
        <v>21</v>
      </c>
      <c r="H1067" s="96">
        <v>3</v>
      </c>
      <c r="I1067" s="96">
        <v>0.1428571492433548</v>
      </c>
      <c r="J1067" s="96">
        <v>1.2277103060682979</v>
      </c>
      <c r="K1067" s="96">
        <v>3</v>
      </c>
      <c r="L1067" s="96">
        <v>7.0090000000000003</v>
      </c>
    </row>
    <row r="1068" spans="1:12" x14ac:dyDescent="0.25">
      <c r="A1068" s="2">
        <v>3073</v>
      </c>
      <c r="B1068" t="s">
        <v>63</v>
      </c>
      <c r="C1068">
        <v>2016</v>
      </c>
      <c r="D1068" s="96">
        <v>435.86860999999988</v>
      </c>
      <c r="E1068" s="96">
        <v>5.59</v>
      </c>
      <c r="F1068" s="96">
        <v>1327</v>
      </c>
      <c r="G1068" s="96">
        <v>21</v>
      </c>
      <c r="H1068" s="96">
        <v>3</v>
      </c>
      <c r="I1068" s="96">
        <v>0.1428571492433548</v>
      </c>
      <c r="J1068" s="96">
        <v>1.2405563987579731</v>
      </c>
      <c r="K1068" s="96">
        <v>3</v>
      </c>
      <c r="L1068" s="96">
        <v>7.0090000000000003</v>
      </c>
    </row>
    <row r="1069" spans="1:12" x14ac:dyDescent="0.25">
      <c r="A1069" s="2">
        <v>3073</v>
      </c>
      <c r="B1069" t="s">
        <v>63</v>
      </c>
      <c r="C1069">
        <v>2017</v>
      </c>
      <c r="D1069" s="96">
        <v>503.79567999999989</v>
      </c>
      <c r="E1069" s="96">
        <v>5.59</v>
      </c>
      <c r="F1069" s="96">
        <v>1254</v>
      </c>
      <c r="G1069" s="96">
        <v>21</v>
      </c>
      <c r="H1069" s="96">
        <v>3</v>
      </c>
      <c r="I1069" s="96">
        <v>0.1428571492433548</v>
      </c>
      <c r="J1069" s="96">
        <v>1.2634585172770481</v>
      </c>
      <c r="K1069" s="96">
        <v>3</v>
      </c>
      <c r="L1069" s="96">
        <v>7.0090000000000003</v>
      </c>
    </row>
    <row r="1070" spans="1:12" x14ac:dyDescent="0.25">
      <c r="A1070" s="2">
        <v>3073</v>
      </c>
      <c r="B1070" t="s">
        <v>63</v>
      </c>
      <c r="C1070">
        <v>2018</v>
      </c>
      <c r="D1070" s="96">
        <v>452.76657999999998</v>
      </c>
      <c r="E1070" s="96">
        <v>5.4669999999999996</v>
      </c>
      <c r="F1070" s="96">
        <v>1262</v>
      </c>
      <c r="G1070" s="96">
        <v>21</v>
      </c>
      <c r="H1070" s="96">
        <v>3</v>
      </c>
      <c r="I1070" s="96">
        <v>0.1428571492433548</v>
      </c>
      <c r="J1070" s="96">
        <v>1.296190246884573</v>
      </c>
      <c r="K1070" s="96">
        <v>3</v>
      </c>
      <c r="L1070" s="96">
        <v>7.0090000000000003</v>
      </c>
    </row>
    <row r="1071" spans="1:12" x14ac:dyDescent="0.25">
      <c r="A1071" s="2">
        <v>3073</v>
      </c>
      <c r="B1071" t="s">
        <v>63</v>
      </c>
      <c r="C1071">
        <v>2019</v>
      </c>
      <c r="D1071" s="96">
        <v>508.29692</v>
      </c>
      <c r="E1071" s="96">
        <v>5.21</v>
      </c>
      <c r="F1071" s="96">
        <v>1244</v>
      </c>
      <c r="G1071" s="96">
        <v>21</v>
      </c>
      <c r="H1071" s="96">
        <v>3</v>
      </c>
      <c r="I1071" s="96">
        <v>0.1428571492433548</v>
      </c>
      <c r="J1071" s="96">
        <v>1.325735868420733</v>
      </c>
      <c r="K1071" s="96">
        <v>3</v>
      </c>
      <c r="L1071" s="96">
        <v>7.0090000000000003</v>
      </c>
    </row>
    <row r="1072" spans="1:12" x14ac:dyDescent="0.25">
      <c r="A1072" s="2">
        <v>3073</v>
      </c>
      <c r="B1072" t="s">
        <v>63</v>
      </c>
      <c r="C1072">
        <v>2020</v>
      </c>
      <c r="D1072" s="96">
        <v>503.14262000000002</v>
      </c>
      <c r="E1072" s="96">
        <v>4.8730000000000002</v>
      </c>
      <c r="F1072" s="96">
        <v>1273</v>
      </c>
      <c r="G1072" s="96">
        <v>21</v>
      </c>
      <c r="H1072" s="96">
        <v>3</v>
      </c>
      <c r="I1072" s="96">
        <v>0.1428571492433548</v>
      </c>
      <c r="J1072" s="96">
        <v>1.4069338926020389</v>
      </c>
      <c r="K1072" s="96">
        <v>3</v>
      </c>
      <c r="L1072" s="96">
        <v>7.0090000000000003</v>
      </c>
    </row>
    <row r="1073" spans="1:12" x14ac:dyDescent="0.25">
      <c r="A1073" s="2">
        <v>3073</v>
      </c>
      <c r="B1073" t="s">
        <v>63</v>
      </c>
      <c r="C1073">
        <v>2021</v>
      </c>
      <c r="D1073" s="96">
        <v>519.49456787109375</v>
      </c>
      <c r="E1073" s="96">
        <v>3.6139999999999999</v>
      </c>
      <c r="F1073" s="96">
        <v>1263</v>
      </c>
      <c r="G1073" s="96">
        <v>21</v>
      </c>
      <c r="H1073" s="96">
        <v>3</v>
      </c>
      <c r="I1073" s="96">
        <v>0.14285714285714279</v>
      </c>
      <c r="J1073" s="96">
        <v>1.458402218</v>
      </c>
      <c r="K1073" s="96">
        <v>3</v>
      </c>
      <c r="L1073" s="96">
        <v>4.8730001449584961</v>
      </c>
    </row>
    <row r="1074" spans="1:12" x14ac:dyDescent="0.25">
      <c r="A1074" s="2">
        <v>3074</v>
      </c>
      <c r="B1074" t="s">
        <v>41</v>
      </c>
      <c r="C1074">
        <v>2017</v>
      </c>
      <c r="D1074" s="96">
        <v>233507.34737000009</v>
      </c>
      <c r="E1074" s="96">
        <v>4721.2539999999999</v>
      </c>
      <c r="F1074" s="96">
        <v>982022</v>
      </c>
      <c r="G1074" s="96">
        <v>19779</v>
      </c>
      <c r="H1074" s="96">
        <v>13167</v>
      </c>
      <c r="I1074" s="96">
        <v>0.66570603847503662</v>
      </c>
      <c r="J1074" s="96">
        <v>1.2634585172770481</v>
      </c>
      <c r="K1074" s="96">
        <v>3</v>
      </c>
      <c r="L1074" s="96">
        <v>4721.2539999999999</v>
      </c>
    </row>
    <row r="1075" spans="1:12" x14ac:dyDescent="0.25">
      <c r="A1075" s="2">
        <v>3074</v>
      </c>
      <c r="B1075" t="s">
        <v>41</v>
      </c>
      <c r="C1075">
        <v>2018</v>
      </c>
      <c r="D1075" s="96">
        <v>235487.46121000001</v>
      </c>
      <c r="E1075" s="96">
        <v>5106.3159999999998</v>
      </c>
      <c r="F1075" s="96">
        <v>991102</v>
      </c>
      <c r="G1075" s="96">
        <v>19897</v>
      </c>
      <c r="H1075" s="96">
        <v>13321</v>
      </c>
      <c r="I1075" s="96">
        <v>0.66949790716171265</v>
      </c>
      <c r="J1075" s="96">
        <v>1.296190246884573</v>
      </c>
      <c r="K1075" s="96">
        <v>3</v>
      </c>
      <c r="L1075" s="96">
        <v>5106.3159999999998</v>
      </c>
    </row>
    <row r="1076" spans="1:12" x14ac:dyDescent="0.25">
      <c r="A1076" s="2">
        <v>3074</v>
      </c>
      <c r="B1076" t="s">
        <v>41</v>
      </c>
      <c r="C1076">
        <v>2019</v>
      </c>
      <c r="D1076" s="96">
        <v>267793.98694999999</v>
      </c>
      <c r="E1076" s="96">
        <v>4962.2169999999996</v>
      </c>
      <c r="F1076" s="96">
        <v>1054613</v>
      </c>
      <c r="G1076" s="96">
        <v>49610</v>
      </c>
      <c r="H1076" s="96">
        <v>35371</v>
      </c>
      <c r="I1076" s="96">
        <v>0.71298122406005859</v>
      </c>
      <c r="J1076" s="96">
        <v>1.325735868420733</v>
      </c>
      <c r="K1076" s="96">
        <v>3</v>
      </c>
      <c r="L1076" s="96">
        <v>5106.3159999999998</v>
      </c>
    </row>
    <row r="1077" spans="1:12" x14ac:dyDescent="0.25">
      <c r="A1077" s="2">
        <v>3074</v>
      </c>
      <c r="B1077" t="s">
        <v>41</v>
      </c>
      <c r="C1077">
        <v>2020</v>
      </c>
      <c r="D1077" s="96">
        <v>277132.59032999998</v>
      </c>
      <c r="E1077" s="96">
        <v>5597.6149999999998</v>
      </c>
      <c r="F1077" s="96">
        <v>1062040</v>
      </c>
      <c r="G1077" s="96">
        <v>49478</v>
      </c>
      <c r="H1077" s="96">
        <v>35292</v>
      </c>
      <c r="I1077" s="96">
        <v>0.71328669786453247</v>
      </c>
      <c r="J1077" s="96">
        <v>1.4069338926020389</v>
      </c>
      <c r="K1077" s="96">
        <v>3</v>
      </c>
      <c r="L1077" s="96">
        <v>5597.6149999999998</v>
      </c>
    </row>
    <row r="1078" spans="1:12" x14ac:dyDescent="0.25">
      <c r="A1078" s="2">
        <v>3074</v>
      </c>
      <c r="B1078" t="s">
        <v>41</v>
      </c>
      <c r="C1078">
        <v>2021</v>
      </c>
      <c r="D1078" s="96">
        <v>273447.75</v>
      </c>
      <c r="E1078" s="96">
        <v>5262.4250000000002</v>
      </c>
      <c r="F1078" s="96">
        <v>1069683</v>
      </c>
      <c r="G1078" s="96">
        <v>51872</v>
      </c>
      <c r="H1078" s="96">
        <v>37104</v>
      </c>
      <c r="I1078" s="96">
        <v>0.71529919802590991</v>
      </c>
      <c r="J1078" s="96">
        <v>1.458402218</v>
      </c>
      <c r="K1078" s="96">
        <v>3</v>
      </c>
      <c r="L1078" s="96">
        <v>5597.615234375</v>
      </c>
    </row>
    <row r="1079" spans="1:12" x14ac:dyDescent="0.25">
      <c r="A1079" s="2">
        <v>3075</v>
      </c>
      <c r="B1079" t="s">
        <v>53</v>
      </c>
      <c r="C1079">
        <v>2016</v>
      </c>
      <c r="D1079" s="96">
        <v>17364.63034</v>
      </c>
      <c r="E1079" s="96">
        <v>334.471</v>
      </c>
      <c r="F1079" s="96">
        <v>64123</v>
      </c>
      <c r="G1079" s="96">
        <v>1727</v>
      </c>
      <c r="H1079" s="96">
        <v>532</v>
      </c>
      <c r="I1079" s="96">
        <v>0.30804863572120672</v>
      </c>
      <c r="J1079" s="96">
        <v>1.2405563987579731</v>
      </c>
      <c r="K1079" s="96">
        <v>3</v>
      </c>
      <c r="L1079" s="96">
        <v>334.471</v>
      </c>
    </row>
    <row r="1080" spans="1:12" x14ac:dyDescent="0.25">
      <c r="A1080" s="2">
        <v>3075</v>
      </c>
      <c r="B1080" t="s">
        <v>53</v>
      </c>
      <c r="C1080">
        <v>2017</v>
      </c>
      <c r="D1080" s="96">
        <v>17676.619880000009</v>
      </c>
      <c r="E1080" s="96">
        <v>305.71800000000002</v>
      </c>
      <c r="F1080" s="96">
        <v>64724</v>
      </c>
      <c r="G1080" s="96">
        <v>1487</v>
      </c>
      <c r="H1080" s="96">
        <v>507</v>
      </c>
      <c r="I1080" s="96">
        <v>0.34095492959022522</v>
      </c>
      <c r="J1080" s="96">
        <v>1.2634585172770481</v>
      </c>
      <c r="K1080" s="96">
        <v>3</v>
      </c>
      <c r="L1080" s="96">
        <v>334.471</v>
      </c>
    </row>
    <row r="1081" spans="1:12" x14ac:dyDescent="0.25">
      <c r="A1081" s="2">
        <v>3075</v>
      </c>
      <c r="B1081" t="s">
        <v>53</v>
      </c>
      <c r="C1081">
        <v>2018</v>
      </c>
      <c r="D1081" s="96">
        <v>17963.209449999991</v>
      </c>
      <c r="E1081" s="96">
        <v>331.15300000000002</v>
      </c>
      <c r="F1081" s="96">
        <v>65402</v>
      </c>
      <c r="G1081" s="96">
        <v>1510</v>
      </c>
      <c r="H1081" s="96">
        <v>531</v>
      </c>
      <c r="I1081" s="96">
        <v>0.35165563225746149</v>
      </c>
      <c r="J1081" s="96">
        <v>1.296190246884573</v>
      </c>
      <c r="K1081" s="96">
        <v>3</v>
      </c>
      <c r="L1081" s="96">
        <v>334.471</v>
      </c>
    </row>
    <row r="1082" spans="1:12" x14ac:dyDescent="0.25">
      <c r="A1082" s="2">
        <v>3075</v>
      </c>
      <c r="B1082" t="s">
        <v>53</v>
      </c>
      <c r="C1082">
        <v>2019</v>
      </c>
      <c r="D1082" s="96">
        <v>18722.322540000001</v>
      </c>
      <c r="E1082" s="96">
        <v>302.61900000000003</v>
      </c>
      <c r="F1082" s="96">
        <v>66521</v>
      </c>
      <c r="G1082" s="96">
        <v>1523</v>
      </c>
      <c r="H1082" s="96">
        <v>540</v>
      </c>
      <c r="I1082" s="96">
        <v>0.35456335544586182</v>
      </c>
      <c r="J1082" s="96">
        <v>1.325735868420733</v>
      </c>
      <c r="K1082" s="96">
        <v>3</v>
      </c>
      <c r="L1082" s="96">
        <v>334.471</v>
      </c>
    </row>
    <row r="1083" spans="1:12" x14ac:dyDescent="0.25">
      <c r="A1083" s="2">
        <v>3075</v>
      </c>
      <c r="B1083" t="s">
        <v>53</v>
      </c>
      <c r="C1083">
        <v>2020</v>
      </c>
      <c r="D1083" s="96">
        <v>19101.92554</v>
      </c>
      <c r="E1083" s="96">
        <v>338.52800000000002</v>
      </c>
      <c r="F1083" s="96">
        <v>67303</v>
      </c>
      <c r="G1083" s="96">
        <v>1530</v>
      </c>
      <c r="H1083" s="96">
        <v>551</v>
      </c>
      <c r="I1083" s="96">
        <v>0.36013072729110718</v>
      </c>
      <c r="J1083" s="96">
        <v>1.4069338926020389</v>
      </c>
      <c r="K1083" s="96">
        <v>3</v>
      </c>
      <c r="L1083" s="96">
        <v>338.52800000000002</v>
      </c>
    </row>
    <row r="1084" spans="1:12" x14ac:dyDescent="0.25">
      <c r="A1084" s="2">
        <v>3076</v>
      </c>
      <c r="B1084" t="s">
        <v>52</v>
      </c>
      <c r="C1084">
        <v>2019</v>
      </c>
      <c r="D1084" s="96">
        <v>31382.378919999999</v>
      </c>
      <c r="E1084" s="96">
        <v>648.61800000000005</v>
      </c>
      <c r="F1084" s="96">
        <v>167653</v>
      </c>
      <c r="G1084" s="96">
        <v>3823</v>
      </c>
      <c r="H1084" s="96">
        <v>1856</v>
      </c>
      <c r="I1084" s="96">
        <v>0.4854826033115387</v>
      </c>
      <c r="J1084" s="96">
        <v>1.325735868420733</v>
      </c>
      <c r="K1084" s="96">
        <v>3</v>
      </c>
      <c r="L1084" s="96">
        <v>648.61800000000005</v>
      </c>
    </row>
    <row r="1085" spans="1:12" x14ac:dyDescent="0.25">
      <c r="A1085" s="2">
        <v>3076</v>
      </c>
      <c r="B1085" t="s">
        <v>52</v>
      </c>
      <c r="C1085">
        <v>2020</v>
      </c>
      <c r="D1085" s="96">
        <v>43648.186679999977</v>
      </c>
      <c r="E1085" s="96">
        <v>750.59799999999996</v>
      </c>
      <c r="F1085" s="96">
        <v>169489</v>
      </c>
      <c r="G1085" s="96">
        <v>3867</v>
      </c>
      <c r="H1085" s="96">
        <v>1932</v>
      </c>
      <c r="I1085" s="96">
        <v>0.49961209297180181</v>
      </c>
      <c r="J1085" s="96">
        <v>1.4069338926020389</v>
      </c>
      <c r="K1085" s="96">
        <v>3</v>
      </c>
      <c r="L1085" s="96">
        <v>750.59799999999996</v>
      </c>
    </row>
    <row r="1086" spans="1:12" x14ac:dyDescent="0.25">
      <c r="A1086" s="2">
        <v>3076</v>
      </c>
      <c r="B1086" t="s">
        <v>52</v>
      </c>
      <c r="C1086">
        <v>2021</v>
      </c>
      <c r="D1086" s="96">
        <v>44326.1484375</v>
      </c>
      <c r="E1086" s="96">
        <v>711.25699999999995</v>
      </c>
      <c r="F1086" s="96">
        <v>171564</v>
      </c>
      <c r="G1086" s="96">
        <v>3919</v>
      </c>
      <c r="H1086" s="96">
        <v>1970</v>
      </c>
      <c r="I1086" s="96">
        <v>0.5026792549119673</v>
      </c>
      <c r="J1086" s="96">
        <v>1.458402218</v>
      </c>
      <c r="K1086" s="96">
        <v>3</v>
      </c>
      <c r="L1086" s="96">
        <v>750.5980224609375</v>
      </c>
    </row>
    <row r="1087" spans="1:12" x14ac:dyDescent="0.25">
      <c r="A1087" s="2">
        <v>3076</v>
      </c>
      <c r="B1087" t="s">
        <v>206</v>
      </c>
      <c r="C1087">
        <v>2021</v>
      </c>
      <c r="D1087" s="96">
        <v>20847.2890625</v>
      </c>
      <c r="E1087" s="96">
        <v>336.96</v>
      </c>
      <c r="F1087" s="96">
        <v>68193</v>
      </c>
      <c r="G1087" s="96">
        <v>1540</v>
      </c>
      <c r="H1087" s="96">
        <v>560</v>
      </c>
      <c r="I1087" s="96">
        <v>0.36363636363636359</v>
      </c>
      <c r="J1087" s="96">
        <v>1.458402218</v>
      </c>
      <c r="K1087" s="96">
        <v>3</v>
      </c>
      <c r="L1087" s="96">
        <v>336.95999145507813</v>
      </c>
    </row>
    <row r="1088" spans="1:12" x14ac:dyDescent="0.25">
      <c r="A1088" s="2">
        <v>3077</v>
      </c>
      <c r="B1088" t="s">
        <v>88</v>
      </c>
      <c r="C1088">
        <v>2019</v>
      </c>
      <c r="D1088" s="96">
        <v>17159.44456</v>
      </c>
      <c r="E1088" s="96">
        <v>180.43600000000001</v>
      </c>
      <c r="F1088" s="96">
        <v>56700</v>
      </c>
      <c r="G1088" s="96">
        <v>1268</v>
      </c>
      <c r="H1088" s="96">
        <v>271</v>
      </c>
      <c r="I1088" s="96">
        <v>0.21372239291667941</v>
      </c>
      <c r="J1088" s="96">
        <v>1.325735868420733</v>
      </c>
      <c r="K1088" s="96">
        <v>3</v>
      </c>
      <c r="L1088" s="96">
        <v>180.43600000000001</v>
      </c>
    </row>
    <row r="1089" spans="1:12" x14ac:dyDescent="0.25">
      <c r="A1089" s="2">
        <v>3077</v>
      </c>
      <c r="B1089" t="s">
        <v>88</v>
      </c>
      <c r="C1089">
        <v>2020</v>
      </c>
      <c r="D1089" s="96">
        <v>16453.36716999999</v>
      </c>
      <c r="E1089" s="96">
        <v>163.65100000000001</v>
      </c>
      <c r="F1089" s="96">
        <v>56887</v>
      </c>
      <c r="G1089" s="96">
        <v>1266</v>
      </c>
      <c r="H1089" s="96">
        <v>275</v>
      </c>
      <c r="I1089" s="96">
        <v>0.2172195911407471</v>
      </c>
      <c r="J1089" s="96">
        <v>1.4069338926020389</v>
      </c>
      <c r="K1089" s="96">
        <v>3</v>
      </c>
      <c r="L1089" s="96">
        <v>180.43600000000001</v>
      </c>
    </row>
    <row r="1090" spans="1:12" x14ac:dyDescent="0.25">
      <c r="A1090" s="2">
        <v>3077</v>
      </c>
      <c r="B1090" t="s">
        <v>88</v>
      </c>
      <c r="C1090">
        <v>2021</v>
      </c>
      <c r="D1090" s="96">
        <v>16318.806640625</v>
      </c>
      <c r="E1090" s="96">
        <v>157.02799999999999</v>
      </c>
      <c r="F1090" s="96">
        <v>56945</v>
      </c>
      <c r="G1090" s="96">
        <v>1261</v>
      </c>
      <c r="H1090" s="96">
        <v>274</v>
      </c>
      <c r="I1090" s="96">
        <v>0.21728786677240289</v>
      </c>
      <c r="J1090" s="96">
        <v>1.458402218</v>
      </c>
      <c r="K1090" s="96">
        <v>3</v>
      </c>
      <c r="L1090" s="96">
        <v>163.6510009765625</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E392A87-8C2F-E443-B901-3910521ACF35}">
  <sheetPr>
    <tabColor rgb="FFC00000"/>
  </sheetPr>
  <dimension ref="A1:W30"/>
  <sheetViews>
    <sheetView workbookViewId="0">
      <selection activeCell="B38" sqref="B38"/>
    </sheetView>
  </sheetViews>
  <sheetFormatPr defaultColWidth="8.85546875" defaultRowHeight="15" x14ac:dyDescent="0.25"/>
  <cols>
    <col min="1" max="1" width="12.140625" customWidth="1"/>
    <col min="2" max="2" width="15.85546875" customWidth="1"/>
    <col min="3" max="3" width="23.140625" customWidth="1"/>
    <col min="4" max="7" width="15.85546875" customWidth="1"/>
    <col min="8" max="8" width="12.85546875" customWidth="1"/>
    <col min="11" max="11" width="11.140625" customWidth="1"/>
    <col min="12" max="12" width="1.85546875" customWidth="1"/>
    <col min="13" max="13" width="11.140625" customWidth="1"/>
    <col min="14" max="14" width="1.85546875" customWidth="1"/>
    <col min="15" max="15" width="9.42578125" bestFit="1" customWidth="1"/>
    <col min="18" max="18" width="12.7109375" customWidth="1"/>
    <col min="19" max="19" width="14.140625" customWidth="1"/>
    <col min="21" max="21" width="12.140625" customWidth="1"/>
    <col min="247" max="247" width="27.42578125" customWidth="1"/>
    <col min="248" max="250" width="11.140625" customWidth="1"/>
    <col min="251" max="251" width="1.140625" customWidth="1"/>
    <col min="252" max="254" width="11.140625" customWidth="1"/>
    <col min="255" max="255" width="1.85546875" customWidth="1"/>
    <col min="503" max="503" width="27.42578125" customWidth="1"/>
    <col min="504" max="506" width="11.140625" customWidth="1"/>
    <col min="507" max="507" width="1.140625" customWidth="1"/>
    <col min="508" max="510" width="11.140625" customWidth="1"/>
    <col min="511" max="511" width="1.85546875" customWidth="1"/>
    <col min="759" max="759" width="27.42578125" customWidth="1"/>
    <col min="760" max="762" width="11.140625" customWidth="1"/>
    <col min="763" max="763" width="1.140625" customWidth="1"/>
    <col min="764" max="766" width="11.140625" customWidth="1"/>
    <col min="767" max="767" width="1.85546875" customWidth="1"/>
    <col min="1015" max="1015" width="27.42578125" customWidth="1"/>
    <col min="1016" max="1018" width="11.140625" customWidth="1"/>
    <col min="1019" max="1019" width="1.140625" customWidth="1"/>
    <col min="1020" max="1022" width="11.140625" customWidth="1"/>
    <col min="1023" max="1023" width="1.85546875" customWidth="1"/>
    <col min="1271" max="1271" width="27.42578125" customWidth="1"/>
    <col min="1272" max="1274" width="11.140625" customWidth="1"/>
    <col min="1275" max="1275" width="1.140625" customWidth="1"/>
    <col min="1276" max="1278" width="11.140625" customWidth="1"/>
    <col min="1279" max="1279" width="1.85546875" customWidth="1"/>
    <col min="1527" max="1527" width="27.42578125" customWidth="1"/>
    <col min="1528" max="1530" width="11.140625" customWidth="1"/>
    <col min="1531" max="1531" width="1.140625" customWidth="1"/>
    <col min="1532" max="1534" width="11.140625" customWidth="1"/>
    <col min="1535" max="1535" width="1.85546875" customWidth="1"/>
    <col min="1783" max="1783" width="27.42578125" customWidth="1"/>
    <col min="1784" max="1786" width="11.140625" customWidth="1"/>
    <col min="1787" max="1787" width="1.140625" customWidth="1"/>
    <col min="1788" max="1790" width="11.140625" customWidth="1"/>
    <col min="1791" max="1791" width="1.85546875" customWidth="1"/>
    <col min="2039" max="2039" width="27.42578125" customWidth="1"/>
    <col min="2040" max="2042" width="11.140625" customWidth="1"/>
    <col min="2043" max="2043" width="1.140625" customWidth="1"/>
    <col min="2044" max="2046" width="11.140625" customWidth="1"/>
    <col min="2047" max="2047" width="1.85546875" customWidth="1"/>
    <col min="2295" max="2295" width="27.42578125" customWidth="1"/>
    <col min="2296" max="2298" width="11.140625" customWidth="1"/>
    <col min="2299" max="2299" width="1.140625" customWidth="1"/>
    <col min="2300" max="2302" width="11.140625" customWidth="1"/>
    <col min="2303" max="2303" width="1.85546875" customWidth="1"/>
    <col min="2551" max="2551" width="27.42578125" customWidth="1"/>
    <col min="2552" max="2554" width="11.140625" customWidth="1"/>
    <col min="2555" max="2555" width="1.140625" customWidth="1"/>
    <col min="2556" max="2558" width="11.140625" customWidth="1"/>
    <col min="2559" max="2559" width="1.85546875" customWidth="1"/>
    <col min="2807" max="2807" width="27.42578125" customWidth="1"/>
    <col min="2808" max="2810" width="11.140625" customWidth="1"/>
    <col min="2811" max="2811" width="1.140625" customWidth="1"/>
    <col min="2812" max="2814" width="11.140625" customWidth="1"/>
    <col min="2815" max="2815" width="1.85546875" customWidth="1"/>
    <col min="3063" max="3063" width="27.42578125" customWidth="1"/>
    <col min="3064" max="3066" width="11.140625" customWidth="1"/>
    <col min="3067" max="3067" width="1.140625" customWidth="1"/>
    <col min="3068" max="3070" width="11.140625" customWidth="1"/>
    <col min="3071" max="3071" width="1.85546875" customWidth="1"/>
    <col min="3319" max="3319" width="27.42578125" customWidth="1"/>
    <col min="3320" max="3322" width="11.140625" customWidth="1"/>
    <col min="3323" max="3323" width="1.140625" customWidth="1"/>
    <col min="3324" max="3326" width="11.140625" customWidth="1"/>
    <col min="3327" max="3327" width="1.85546875" customWidth="1"/>
    <col min="3575" max="3575" width="27.42578125" customWidth="1"/>
    <col min="3576" max="3578" width="11.140625" customWidth="1"/>
    <col min="3579" max="3579" width="1.140625" customWidth="1"/>
    <col min="3580" max="3582" width="11.140625" customWidth="1"/>
    <col min="3583" max="3583" width="1.85546875" customWidth="1"/>
    <col min="3831" max="3831" width="27.42578125" customWidth="1"/>
    <col min="3832" max="3834" width="11.140625" customWidth="1"/>
    <col min="3835" max="3835" width="1.140625" customWidth="1"/>
    <col min="3836" max="3838" width="11.140625" customWidth="1"/>
    <col min="3839" max="3839" width="1.85546875" customWidth="1"/>
    <col min="4087" max="4087" width="27.42578125" customWidth="1"/>
    <col min="4088" max="4090" width="11.140625" customWidth="1"/>
    <col min="4091" max="4091" width="1.140625" customWidth="1"/>
    <col min="4092" max="4094" width="11.140625" customWidth="1"/>
    <col min="4095" max="4095" width="1.85546875" customWidth="1"/>
    <col min="4343" max="4343" width="27.42578125" customWidth="1"/>
    <col min="4344" max="4346" width="11.140625" customWidth="1"/>
    <col min="4347" max="4347" width="1.140625" customWidth="1"/>
    <col min="4348" max="4350" width="11.140625" customWidth="1"/>
    <col min="4351" max="4351" width="1.85546875" customWidth="1"/>
    <col min="4599" max="4599" width="27.42578125" customWidth="1"/>
    <col min="4600" max="4602" width="11.140625" customWidth="1"/>
    <col min="4603" max="4603" width="1.140625" customWidth="1"/>
    <col min="4604" max="4606" width="11.140625" customWidth="1"/>
    <col min="4607" max="4607" width="1.85546875" customWidth="1"/>
    <col min="4855" max="4855" width="27.42578125" customWidth="1"/>
    <col min="4856" max="4858" width="11.140625" customWidth="1"/>
    <col min="4859" max="4859" width="1.140625" customWidth="1"/>
    <col min="4860" max="4862" width="11.140625" customWidth="1"/>
    <col min="4863" max="4863" width="1.85546875" customWidth="1"/>
    <col min="5111" max="5111" width="27.42578125" customWidth="1"/>
    <col min="5112" max="5114" width="11.140625" customWidth="1"/>
    <col min="5115" max="5115" width="1.140625" customWidth="1"/>
    <col min="5116" max="5118" width="11.140625" customWidth="1"/>
    <col min="5119" max="5119" width="1.85546875" customWidth="1"/>
    <col min="5367" max="5367" width="27.42578125" customWidth="1"/>
    <col min="5368" max="5370" width="11.140625" customWidth="1"/>
    <col min="5371" max="5371" width="1.140625" customWidth="1"/>
    <col min="5372" max="5374" width="11.140625" customWidth="1"/>
    <col min="5375" max="5375" width="1.85546875" customWidth="1"/>
    <col min="5623" max="5623" width="27.42578125" customWidth="1"/>
    <col min="5624" max="5626" width="11.140625" customWidth="1"/>
    <col min="5627" max="5627" width="1.140625" customWidth="1"/>
    <col min="5628" max="5630" width="11.140625" customWidth="1"/>
    <col min="5631" max="5631" width="1.85546875" customWidth="1"/>
    <col min="5879" max="5879" width="27.42578125" customWidth="1"/>
    <col min="5880" max="5882" width="11.140625" customWidth="1"/>
    <col min="5883" max="5883" width="1.140625" customWidth="1"/>
    <col min="5884" max="5886" width="11.140625" customWidth="1"/>
    <col min="5887" max="5887" width="1.85546875" customWidth="1"/>
    <col min="6135" max="6135" width="27.42578125" customWidth="1"/>
    <col min="6136" max="6138" width="11.140625" customWidth="1"/>
    <col min="6139" max="6139" width="1.140625" customWidth="1"/>
    <col min="6140" max="6142" width="11.140625" customWidth="1"/>
    <col min="6143" max="6143" width="1.85546875" customWidth="1"/>
    <col min="6391" max="6391" width="27.42578125" customWidth="1"/>
    <col min="6392" max="6394" width="11.140625" customWidth="1"/>
    <col min="6395" max="6395" width="1.140625" customWidth="1"/>
    <col min="6396" max="6398" width="11.140625" customWidth="1"/>
    <col min="6399" max="6399" width="1.85546875" customWidth="1"/>
    <col min="6647" max="6647" width="27.42578125" customWidth="1"/>
    <col min="6648" max="6650" width="11.140625" customWidth="1"/>
    <col min="6651" max="6651" width="1.140625" customWidth="1"/>
    <col min="6652" max="6654" width="11.140625" customWidth="1"/>
    <col min="6655" max="6655" width="1.85546875" customWidth="1"/>
    <col min="6903" max="6903" width="27.42578125" customWidth="1"/>
    <col min="6904" max="6906" width="11.140625" customWidth="1"/>
    <col min="6907" max="6907" width="1.140625" customWidth="1"/>
    <col min="6908" max="6910" width="11.140625" customWidth="1"/>
    <col min="6911" max="6911" width="1.85546875" customWidth="1"/>
    <col min="7159" max="7159" width="27.42578125" customWidth="1"/>
    <col min="7160" max="7162" width="11.140625" customWidth="1"/>
    <col min="7163" max="7163" width="1.140625" customWidth="1"/>
    <col min="7164" max="7166" width="11.140625" customWidth="1"/>
    <col min="7167" max="7167" width="1.85546875" customWidth="1"/>
    <col min="7415" max="7415" width="27.42578125" customWidth="1"/>
    <col min="7416" max="7418" width="11.140625" customWidth="1"/>
    <col min="7419" max="7419" width="1.140625" customWidth="1"/>
    <col min="7420" max="7422" width="11.140625" customWidth="1"/>
    <col min="7423" max="7423" width="1.85546875" customWidth="1"/>
    <col min="7671" max="7671" width="27.42578125" customWidth="1"/>
    <col min="7672" max="7674" width="11.140625" customWidth="1"/>
    <col min="7675" max="7675" width="1.140625" customWidth="1"/>
    <col min="7676" max="7678" width="11.140625" customWidth="1"/>
    <col min="7679" max="7679" width="1.85546875" customWidth="1"/>
    <col min="7927" max="7927" width="27.42578125" customWidth="1"/>
    <col min="7928" max="7930" width="11.140625" customWidth="1"/>
    <col min="7931" max="7931" width="1.140625" customWidth="1"/>
    <col min="7932" max="7934" width="11.140625" customWidth="1"/>
    <col min="7935" max="7935" width="1.85546875" customWidth="1"/>
    <col min="8183" max="8183" width="27.42578125" customWidth="1"/>
    <col min="8184" max="8186" width="11.140625" customWidth="1"/>
    <col min="8187" max="8187" width="1.140625" customWidth="1"/>
    <col min="8188" max="8190" width="11.140625" customWidth="1"/>
    <col min="8191" max="8191" width="1.85546875" customWidth="1"/>
    <col min="8439" max="8439" width="27.42578125" customWidth="1"/>
    <col min="8440" max="8442" width="11.140625" customWidth="1"/>
    <col min="8443" max="8443" width="1.140625" customWidth="1"/>
    <col min="8444" max="8446" width="11.140625" customWidth="1"/>
    <col min="8447" max="8447" width="1.85546875" customWidth="1"/>
    <col min="8695" max="8695" width="27.42578125" customWidth="1"/>
    <col min="8696" max="8698" width="11.140625" customWidth="1"/>
    <col min="8699" max="8699" width="1.140625" customWidth="1"/>
    <col min="8700" max="8702" width="11.140625" customWidth="1"/>
    <col min="8703" max="8703" width="1.85546875" customWidth="1"/>
    <col min="8951" max="8951" width="27.42578125" customWidth="1"/>
    <col min="8952" max="8954" width="11.140625" customWidth="1"/>
    <col min="8955" max="8955" width="1.140625" customWidth="1"/>
    <col min="8956" max="8958" width="11.140625" customWidth="1"/>
    <col min="8959" max="8959" width="1.85546875" customWidth="1"/>
    <col min="9207" max="9207" width="27.42578125" customWidth="1"/>
    <col min="9208" max="9210" width="11.140625" customWidth="1"/>
    <col min="9211" max="9211" width="1.140625" customWidth="1"/>
    <col min="9212" max="9214" width="11.140625" customWidth="1"/>
    <col min="9215" max="9215" width="1.85546875" customWidth="1"/>
    <col min="9463" max="9463" width="27.42578125" customWidth="1"/>
    <col min="9464" max="9466" width="11.140625" customWidth="1"/>
    <col min="9467" max="9467" width="1.140625" customWidth="1"/>
    <col min="9468" max="9470" width="11.140625" customWidth="1"/>
    <col min="9471" max="9471" width="1.85546875" customWidth="1"/>
    <col min="9719" max="9719" width="27.42578125" customWidth="1"/>
    <col min="9720" max="9722" width="11.140625" customWidth="1"/>
    <col min="9723" max="9723" width="1.140625" customWidth="1"/>
    <col min="9724" max="9726" width="11.140625" customWidth="1"/>
    <col min="9727" max="9727" width="1.85546875" customWidth="1"/>
    <col min="9975" max="9975" width="27.42578125" customWidth="1"/>
    <col min="9976" max="9978" width="11.140625" customWidth="1"/>
    <col min="9979" max="9979" width="1.140625" customWidth="1"/>
    <col min="9980" max="9982" width="11.140625" customWidth="1"/>
    <col min="9983" max="9983" width="1.85546875" customWidth="1"/>
    <col min="10231" max="10231" width="27.42578125" customWidth="1"/>
    <col min="10232" max="10234" width="11.140625" customWidth="1"/>
    <col min="10235" max="10235" width="1.140625" customWidth="1"/>
    <col min="10236" max="10238" width="11.140625" customWidth="1"/>
    <col min="10239" max="10239" width="1.85546875" customWidth="1"/>
    <col min="10487" max="10487" width="27.42578125" customWidth="1"/>
    <col min="10488" max="10490" width="11.140625" customWidth="1"/>
    <col min="10491" max="10491" width="1.140625" customWidth="1"/>
    <col min="10492" max="10494" width="11.140625" customWidth="1"/>
    <col min="10495" max="10495" width="1.85546875" customWidth="1"/>
    <col min="10743" max="10743" width="27.42578125" customWidth="1"/>
    <col min="10744" max="10746" width="11.140625" customWidth="1"/>
    <col min="10747" max="10747" width="1.140625" customWidth="1"/>
    <col min="10748" max="10750" width="11.140625" customWidth="1"/>
    <col min="10751" max="10751" width="1.85546875" customWidth="1"/>
    <col min="10999" max="10999" width="27.42578125" customWidth="1"/>
    <col min="11000" max="11002" width="11.140625" customWidth="1"/>
    <col min="11003" max="11003" width="1.140625" customWidth="1"/>
    <col min="11004" max="11006" width="11.140625" customWidth="1"/>
    <col min="11007" max="11007" width="1.85546875" customWidth="1"/>
    <col min="11255" max="11255" width="27.42578125" customWidth="1"/>
    <col min="11256" max="11258" width="11.140625" customWidth="1"/>
    <col min="11259" max="11259" width="1.140625" customWidth="1"/>
    <col min="11260" max="11262" width="11.140625" customWidth="1"/>
    <col min="11263" max="11263" width="1.85546875" customWidth="1"/>
    <col min="11511" max="11511" width="27.42578125" customWidth="1"/>
    <col min="11512" max="11514" width="11.140625" customWidth="1"/>
    <col min="11515" max="11515" width="1.140625" customWidth="1"/>
    <col min="11516" max="11518" width="11.140625" customWidth="1"/>
    <col min="11519" max="11519" width="1.85546875" customWidth="1"/>
    <col min="11767" max="11767" width="27.42578125" customWidth="1"/>
    <col min="11768" max="11770" width="11.140625" customWidth="1"/>
    <col min="11771" max="11771" width="1.140625" customWidth="1"/>
    <col min="11772" max="11774" width="11.140625" customWidth="1"/>
    <col min="11775" max="11775" width="1.85546875" customWidth="1"/>
    <col min="12023" max="12023" width="27.42578125" customWidth="1"/>
    <col min="12024" max="12026" width="11.140625" customWidth="1"/>
    <col min="12027" max="12027" width="1.140625" customWidth="1"/>
    <col min="12028" max="12030" width="11.140625" customWidth="1"/>
    <col min="12031" max="12031" width="1.85546875" customWidth="1"/>
    <col min="12279" max="12279" width="27.42578125" customWidth="1"/>
    <col min="12280" max="12282" width="11.140625" customWidth="1"/>
    <col min="12283" max="12283" width="1.140625" customWidth="1"/>
    <col min="12284" max="12286" width="11.140625" customWidth="1"/>
    <col min="12287" max="12287" width="1.85546875" customWidth="1"/>
    <col min="12535" max="12535" width="27.42578125" customWidth="1"/>
    <col min="12536" max="12538" width="11.140625" customWidth="1"/>
    <col min="12539" max="12539" width="1.140625" customWidth="1"/>
    <col min="12540" max="12542" width="11.140625" customWidth="1"/>
    <col min="12543" max="12543" width="1.85546875" customWidth="1"/>
    <col min="12791" max="12791" width="27.42578125" customWidth="1"/>
    <col min="12792" max="12794" width="11.140625" customWidth="1"/>
    <col min="12795" max="12795" width="1.140625" customWidth="1"/>
    <col min="12796" max="12798" width="11.140625" customWidth="1"/>
    <col min="12799" max="12799" width="1.85546875" customWidth="1"/>
    <col min="13047" max="13047" width="27.42578125" customWidth="1"/>
    <col min="13048" max="13050" width="11.140625" customWidth="1"/>
    <col min="13051" max="13051" width="1.140625" customWidth="1"/>
    <col min="13052" max="13054" width="11.140625" customWidth="1"/>
    <col min="13055" max="13055" width="1.85546875" customWidth="1"/>
    <col min="13303" max="13303" width="27.42578125" customWidth="1"/>
    <col min="13304" max="13306" width="11.140625" customWidth="1"/>
    <col min="13307" max="13307" width="1.140625" customWidth="1"/>
    <col min="13308" max="13310" width="11.140625" customWidth="1"/>
    <col min="13311" max="13311" width="1.85546875" customWidth="1"/>
    <col min="13559" max="13559" width="27.42578125" customWidth="1"/>
    <col min="13560" max="13562" width="11.140625" customWidth="1"/>
    <col min="13563" max="13563" width="1.140625" customWidth="1"/>
    <col min="13564" max="13566" width="11.140625" customWidth="1"/>
    <col min="13567" max="13567" width="1.85546875" customWidth="1"/>
    <col min="13815" max="13815" width="27.42578125" customWidth="1"/>
    <col min="13816" max="13818" width="11.140625" customWidth="1"/>
    <col min="13819" max="13819" width="1.140625" customWidth="1"/>
    <col min="13820" max="13822" width="11.140625" customWidth="1"/>
    <col min="13823" max="13823" width="1.85546875" customWidth="1"/>
    <col min="14071" max="14071" width="27.42578125" customWidth="1"/>
    <col min="14072" max="14074" width="11.140625" customWidth="1"/>
    <col min="14075" max="14075" width="1.140625" customWidth="1"/>
    <col min="14076" max="14078" width="11.140625" customWidth="1"/>
    <col min="14079" max="14079" width="1.85546875" customWidth="1"/>
    <col min="14327" max="14327" width="27.42578125" customWidth="1"/>
    <col min="14328" max="14330" width="11.140625" customWidth="1"/>
    <col min="14331" max="14331" width="1.140625" customWidth="1"/>
    <col min="14332" max="14334" width="11.140625" customWidth="1"/>
    <col min="14335" max="14335" width="1.85546875" customWidth="1"/>
    <col min="14583" max="14583" width="27.42578125" customWidth="1"/>
    <col min="14584" max="14586" width="11.140625" customWidth="1"/>
    <col min="14587" max="14587" width="1.140625" customWidth="1"/>
    <col min="14588" max="14590" width="11.140625" customWidth="1"/>
    <col min="14591" max="14591" width="1.85546875" customWidth="1"/>
    <col min="14839" max="14839" width="27.42578125" customWidth="1"/>
    <col min="14840" max="14842" width="11.140625" customWidth="1"/>
    <col min="14843" max="14843" width="1.140625" customWidth="1"/>
    <col min="14844" max="14846" width="11.140625" customWidth="1"/>
    <col min="14847" max="14847" width="1.85546875" customWidth="1"/>
    <col min="15095" max="15095" width="27.42578125" customWidth="1"/>
    <col min="15096" max="15098" width="11.140625" customWidth="1"/>
    <col min="15099" max="15099" width="1.140625" customWidth="1"/>
    <col min="15100" max="15102" width="11.140625" customWidth="1"/>
    <col min="15103" max="15103" width="1.85546875" customWidth="1"/>
    <col min="15351" max="15351" width="27.42578125" customWidth="1"/>
    <col min="15352" max="15354" width="11.140625" customWidth="1"/>
    <col min="15355" max="15355" width="1.140625" customWidth="1"/>
    <col min="15356" max="15358" width="11.140625" customWidth="1"/>
    <col min="15359" max="15359" width="1.85546875" customWidth="1"/>
    <col min="15607" max="15607" width="27.42578125" customWidth="1"/>
    <col min="15608" max="15610" width="11.140625" customWidth="1"/>
    <col min="15611" max="15611" width="1.140625" customWidth="1"/>
    <col min="15612" max="15614" width="11.140625" customWidth="1"/>
    <col min="15615" max="15615" width="1.85546875" customWidth="1"/>
    <col min="15863" max="15863" width="27.42578125" customWidth="1"/>
    <col min="15864" max="15866" width="11.140625" customWidth="1"/>
    <col min="15867" max="15867" width="1.140625" customWidth="1"/>
    <col min="15868" max="15870" width="11.140625" customWidth="1"/>
    <col min="15871" max="15871" width="1.85546875" customWidth="1"/>
    <col min="16119" max="16119" width="27.42578125" customWidth="1"/>
    <col min="16120" max="16122" width="11.140625" customWidth="1"/>
    <col min="16123" max="16123" width="1.140625" customWidth="1"/>
    <col min="16124" max="16126" width="11.140625" customWidth="1"/>
    <col min="16127" max="16127" width="1.85546875" customWidth="1"/>
  </cols>
  <sheetData>
    <row r="1" spans="1:23" s="28" customFormat="1" ht="18" customHeight="1" x14ac:dyDescent="0.35">
      <c r="A1" s="101"/>
      <c r="B1" s="101"/>
      <c r="C1" s="101"/>
      <c r="D1" s="101"/>
      <c r="E1" s="101"/>
      <c r="F1" s="101"/>
      <c r="G1" s="101"/>
      <c r="R1" t="s">
        <v>205</v>
      </c>
    </row>
    <row r="2" spans="1:23" s="28" customFormat="1" ht="18" customHeight="1" x14ac:dyDescent="0.35">
      <c r="A2" s="102" t="s">
        <v>155</v>
      </c>
      <c r="B2" s="102"/>
      <c r="C2" s="102"/>
      <c r="D2" s="102"/>
      <c r="E2" s="102"/>
      <c r="F2" s="102"/>
      <c r="G2" s="102"/>
      <c r="R2" t="s">
        <v>195</v>
      </c>
    </row>
    <row r="3" spans="1:23" s="30" customFormat="1" ht="18" customHeight="1" x14ac:dyDescent="0.3">
      <c r="A3" s="29"/>
      <c r="B3" s="103" t="s">
        <v>156</v>
      </c>
      <c r="C3" s="103"/>
      <c r="D3" s="103" t="s">
        <v>157</v>
      </c>
      <c r="E3" s="103"/>
      <c r="F3" s="103" t="s">
        <v>158</v>
      </c>
      <c r="G3" s="103"/>
      <c r="P3" s="31" t="s">
        <v>159</v>
      </c>
      <c r="R3" t="s">
        <v>196</v>
      </c>
      <c r="U3" s="53"/>
      <c r="V3" s="53"/>
      <c r="W3" s="53"/>
    </row>
    <row r="4" spans="1:23" ht="75" x14ac:dyDescent="0.25">
      <c r="A4" s="47" t="s">
        <v>2</v>
      </c>
      <c r="B4" s="48" t="s">
        <v>160</v>
      </c>
      <c r="C4" s="48" t="s">
        <v>161</v>
      </c>
      <c r="D4" s="48" t="s">
        <v>162</v>
      </c>
      <c r="E4" s="48" t="s">
        <v>161</v>
      </c>
      <c r="F4" s="48" t="s">
        <v>163</v>
      </c>
      <c r="G4" s="48" t="s">
        <v>161</v>
      </c>
      <c r="I4" s="35" t="s">
        <v>164</v>
      </c>
      <c r="J4" s="35" t="s">
        <v>165</v>
      </c>
      <c r="K4" s="35" t="s">
        <v>166</v>
      </c>
      <c r="M4" s="35" t="s">
        <v>167</v>
      </c>
      <c r="O4" s="35" t="s">
        <v>168</v>
      </c>
      <c r="P4" s="36" t="s">
        <v>169</v>
      </c>
      <c r="Q4" s="17"/>
      <c r="R4" s="17" t="s">
        <v>197</v>
      </c>
      <c r="S4" s="56" t="s">
        <v>198</v>
      </c>
      <c r="U4" s="56" t="s">
        <v>199</v>
      </c>
    </row>
    <row r="5" spans="1:23" ht="15.75" x14ac:dyDescent="0.25">
      <c r="A5" s="34">
        <v>2002</v>
      </c>
      <c r="B5">
        <v>711.29</v>
      </c>
      <c r="C5" s="35"/>
      <c r="D5" s="48">
        <v>90.275000000000006</v>
      </c>
      <c r="E5" s="35"/>
      <c r="F5" s="51">
        <v>100</v>
      </c>
      <c r="G5" s="35"/>
      <c r="O5">
        <v>100</v>
      </c>
      <c r="Q5" s="17"/>
      <c r="R5" t="s">
        <v>170</v>
      </c>
      <c r="S5">
        <v>106.5</v>
      </c>
      <c r="T5">
        <v>2002</v>
      </c>
    </row>
    <row r="6" spans="1:23" ht="15.75" x14ac:dyDescent="0.25">
      <c r="A6" s="34">
        <v>2003</v>
      </c>
      <c r="B6">
        <v>728.71</v>
      </c>
      <c r="C6" s="49">
        <f t="shared" ref="C6:E23" si="0">LN(B6/B5)</f>
        <v>2.4195624775550508E-2</v>
      </c>
      <c r="D6" s="50">
        <v>91.75</v>
      </c>
      <c r="E6" s="49">
        <f t="shared" si="0"/>
        <v>1.6206919771158155E-2</v>
      </c>
      <c r="F6" s="52">
        <v>102.20383476849865</v>
      </c>
      <c r="G6" s="49">
        <f>LN(F6/F5)</f>
        <v>2.179901327423274E-2</v>
      </c>
      <c r="I6" s="32">
        <f>0.7*C6</f>
        <v>1.6936937342885355E-2</v>
      </c>
      <c r="J6" s="32">
        <f t="shared" ref="J6:J22" si="1">0.3*E6</f>
        <v>4.8620759313474466E-3</v>
      </c>
      <c r="K6" s="32">
        <f>I6+J6</f>
        <v>2.1799013274232802E-2</v>
      </c>
      <c r="M6" s="33">
        <f>EXP(K6)</f>
        <v>1.0220383476849866</v>
      </c>
      <c r="N6" s="33"/>
      <c r="O6" s="33">
        <f>O5*EXP(K6)</f>
        <v>102.20383476849865</v>
      </c>
      <c r="R6" t="s">
        <v>171</v>
      </c>
      <c r="S6">
        <v>106.5</v>
      </c>
      <c r="T6">
        <v>2003</v>
      </c>
      <c r="W6" s="54"/>
    </row>
    <row r="7" spans="1:23" ht="15.75" x14ac:dyDescent="0.25">
      <c r="A7" s="34">
        <v>2004</v>
      </c>
      <c r="B7">
        <v>748.99</v>
      </c>
      <c r="C7" s="49">
        <f t="shared" si="0"/>
        <v>2.7449784642691658E-2</v>
      </c>
      <c r="D7" s="50">
        <v>93.375</v>
      </c>
      <c r="E7" s="49">
        <f t="shared" si="0"/>
        <v>1.7556156518301818E-2</v>
      </c>
      <c r="F7" s="52">
        <v>104.73683759273938</v>
      </c>
      <c r="G7" s="49">
        <f t="shared" ref="G7:G21" si="2">LN(F7/F6)</f>
        <v>2.4481696205374718E-2</v>
      </c>
      <c r="I7" s="32">
        <f t="shared" ref="I7:I22" si="3">0.7*C7</f>
        <v>1.9214849249884161E-2</v>
      </c>
      <c r="J7" s="32">
        <f t="shared" si="1"/>
        <v>5.2668469554905456E-3</v>
      </c>
      <c r="K7" s="32">
        <f t="shared" ref="K7:K22" si="4">I7+J7</f>
        <v>2.4481696205374708E-2</v>
      </c>
      <c r="M7" s="33">
        <f t="shared" ref="M7:M22" si="5">EXP(K7)</f>
        <v>1.0247838335027077</v>
      </c>
      <c r="N7" s="33"/>
      <c r="O7" s="33">
        <f t="shared" ref="O7:O22" si="6">O6*EXP(K7)</f>
        <v>104.73683759273938</v>
      </c>
      <c r="R7" t="s">
        <v>172</v>
      </c>
      <c r="S7">
        <v>106.9</v>
      </c>
      <c r="T7">
        <v>2004</v>
      </c>
      <c r="W7" s="54"/>
    </row>
    <row r="8" spans="1:23" ht="15.75" x14ac:dyDescent="0.25">
      <c r="A8" s="34">
        <v>2005</v>
      </c>
      <c r="B8">
        <v>776.33</v>
      </c>
      <c r="C8" s="49">
        <f t="shared" si="0"/>
        <v>3.5852055225489468E-2</v>
      </c>
      <c r="D8" s="50">
        <v>95.35</v>
      </c>
      <c r="E8" s="49">
        <f t="shared" si="0"/>
        <v>2.0930688593446562E-2</v>
      </c>
      <c r="F8" s="52">
        <v>108.07511997951487</v>
      </c>
      <c r="G8" s="49">
        <f t="shared" si="2"/>
        <v>3.1375645235876555E-2</v>
      </c>
      <c r="I8" s="32">
        <f t="shared" si="3"/>
        <v>2.5096438657842626E-2</v>
      </c>
      <c r="J8" s="32">
        <f t="shared" si="1"/>
        <v>6.2792065780339686E-3</v>
      </c>
      <c r="K8" s="32">
        <f t="shared" si="4"/>
        <v>3.1375645235876597E-2</v>
      </c>
      <c r="M8" s="33">
        <f t="shared" si="5"/>
        <v>1.0318730492871679</v>
      </c>
      <c r="N8" s="33"/>
      <c r="O8" s="33">
        <f t="shared" si="6"/>
        <v>108.07511997951487</v>
      </c>
      <c r="P8" s="1">
        <f>O8/$O$8</f>
        <v>1</v>
      </c>
      <c r="R8" t="s">
        <v>173</v>
      </c>
      <c r="S8">
        <v>107.4</v>
      </c>
      <c r="T8">
        <v>2005</v>
      </c>
      <c r="W8" s="54"/>
    </row>
    <row r="9" spans="1:23" ht="15.75" x14ac:dyDescent="0.25">
      <c r="A9" s="34">
        <v>2006</v>
      </c>
      <c r="B9">
        <v>788.8</v>
      </c>
      <c r="C9" s="49">
        <f t="shared" si="0"/>
        <v>1.5935115769690481E-2</v>
      </c>
      <c r="D9" s="50">
        <v>97.55</v>
      </c>
      <c r="E9" s="49">
        <f t="shared" si="0"/>
        <v>2.2810735022692121E-2</v>
      </c>
      <c r="F9" s="52">
        <v>110.03784391857788</v>
      </c>
      <c r="G9" s="49">
        <f t="shared" si="2"/>
        <v>1.7997801545590889E-2</v>
      </c>
      <c r="I9" s="32">
        <f t="shared" si="3"/>
        <v>1.1154581038783336E-2</v>
      </c>
      <c r="J9" s="32">
        <f t="shared" si="1"/>
        <v>6.8432205068076363E-3</v>
      </c>
      <c r="K9" s="32">
        <f t="shared" si="4"/>
        <v>1.7997801545590972E-2</v>
      </c>
      <c r="M9" s="33">
        <f t="shared" si="5"/>
        <v>1.0181607380073696</v>
      </c>
      <c r="N9" s="33"/>
      <c r="O9" s="33">
        <f t="shared" si="6"/>
        <v>110.03784391857788</v>
      </c>
      <c r="P9" s="1">
        <f t="shared" ref="P9:P22" si="7">O9/$O$8</f>
        <v>1.0181607380073696</v>
      </c>
      <c r="R9" t="s">
        <v>174</v>
      </c>
      <c r="S9">
        <v>107.9</v>
      </c>
      <c r="T9">
        <v>2006</v>
      </c>
      <c r="W9" s="54"/>
    </row>
    <row r="10" spans="1:23" ht="15.75" x14ac:dyDescent="0.25">
      <c r="A10" s="34">
        <v>2007</v>
      </c>
      <c r="B10">
        <v>819.19</v>
      </c>
      <c r="C10" s="49">
        <f t="shared" si="0"/>
        <v>3.7803243891061426E-2</v>
      </c>
      <c r="D10" s="50">
        <v>99.975000000000009</v>
      </c>
      <c r="E10" s="49">
        <f t="shared" si="0"/>
        <v>2.4555087663761934E-2</v>
      </c>
      <c r="F10" s="52">
        <v>113.8239708048299</v>
      </c>
      <c r="G10" s="49">
        <f t="shared" si="2"/>
        <v>3.3828797022871504E-2</v>
      </c>
      <c r="I10" s="32">
        <f t="shared" si="3"/>
        <v>2.6462270723742996E-2</v>
      </c>
      <c r="J10" s="32">
        <f t="shared" si="1"/>
        <v>7.3665262991285795E-3</v>
      </c>
      <c r="K10" s="32">
        <f t="shared" si="4"/>
        <v>3.3828797022871573E-2</v>
      </c>
      <c r="M10" s="33">
        <f t="shared" si="5"/>
        <v>1.0344074979245645</v>
      </c>
      <c r="N10" s="33"/>
      <c r="O10" s="33">
        <f t="shared" si="6"/>
        <v>113.8239708048299</v>
      </c>
      <c r="P10" s="1">
        <f t="shared" si="7"/>
        <v>1.0531931014872313</v>
      </c>
      <c r="R10" t="s">
        <v>175</v>
      </c>
      <c r="S10">
        <v>108.3</v>
      </c>
      <c r="T10">
        <v>2007</v>
      </c>
      <c r="W10" s="54"/>
    </row>
    <row r="11" spans="1:23" ht="15.75" x14ac:dyDescent="0.25">
      <c r="A11" s="34">
        <v>2008</v>
      </c>
      <c r="B11">
        <v>838.34</v>
      </c>
      <c r="C11" s="49">
        <f t="shared" si="0"/>
        <v>2.3107698940905908E-2</v>
      </c>
      <c r="D11" s="50">
        <v>102.55000000000001</v>
      </c>
      <c r="E11" s="49">
        <f t="shared" si="0"/>
        <v>2.5430329785507653E-2</v>
      </c>
      <c r="F11" s="52">
        <v>116.56599898230115</v>
      </c>
      <c r="G11" s="49">
        <f t="shared" si="2"/>
        <v>2.3804488194286495E-2</v>
      </c>
      <c r="I11" s="32">
        <f t="shared" si="3"/>
        <v>1.6175389258634133E-2</v>
      </c>
      <c r="J11" s="32">
        <f t="shared" si="1"/>
        <v>7.629098935652296E-3</v>
      </c>
      <c r="K11" s="32">
        <f t="shared" si="4"/>
        <v>2.3804488194286429E-2</v>
      </c>
      <c r="M11" s="33">
        <f t="shared" si="5"/>
        <v>1.0240900766164003</v>
      </c>
      <c r="N11" s="33"/>
      <c r="O11" s="33">
        <f t="shared" si="6"/>
        <v>116.56599898230115</v>
      </c>
      <c r="P11" s="1">
        <f t="shared" si="7"/>
        <v>1.078564603993923</v>
      </c>
      <c r="R11" t="s">
        <v>176</v>
      </c>
      <c r="S11">
        <v>108.1</v>
      </c>
      <c r="T11">
        <v>2008</v>
      </c>
      <c r="W11" s="54"/>
    </row>
    <row r="12" spans="1:23" ht="15.75" x14ac:dyDescent="0.25">
      <c r="A12" s="34">
        <v>2009</v>
      </c>
      <c r="B12">
        <v>848.77</v>
      </c>
      <c r="C12" s="49">
        <f t="shared" si="0"/>
        <v>1.2364496539685944E-2</v>
      </c>
      <c r="D12" s="50">
        <v>103.67500000000001</v>
      </c>
      <c r="E12" s="49">
        <f t="shared" si="0"/>
        <v>1.0910521614055282E-2</v>
      </c>
      <c r="F12" s="52">
        <v>117.96475949670015</v>
      </c>
      <c r="G12" s="49">
        <f t="shared" si="2"/>
        <v>1.1928304061996665E-2</v>
      </c>
      <c r="I12" s="32">
        <f t="shared" si="3"/>
        <v>8.6551475777801607E-3</v>
      </c>
      <c r="J12" s="32">
        <f t="shared" si="1"/>
        <v>3.2731564842165845E-3</v>
      </c>
      <c r="K12" s="32">
        <f t="shared" si="4"/>
        <v>1.1928304061996745E-2</v>
      </c>
      <c r="M12" s="33">
        <f t="shared" si="5"/>
        <v>1.0119997299951196</v>
      </c>
      <c r="N12" s="33"/>
      <c r="O12" s="33">
        <f t="shared" si="6"/>
        <v>117.96475949670015</v>
      </c>
      <c r="P12" s="1">
        <f t="shared" si="7"/>
        <v>1.0915070880241431</v>
      </c>
      <c r="R12" t="s">
        <v>177</v>
      </c>
      <c r="S12">
        <v>108.9</v>
      </c>
      <c r="T12">
        <v>2009</v>
      </c>
      <c r="W12" s="54"/>
    </row>
    <row r="13" spans="1:23" ht="15.75" x14ac:dyDescent="0.25">
      <c r="A13" s="34">
        <v>2010</v>
      </c>
      <c r="B13">
        <v>881.36</v>
      </c>
      <c r="C13" s="49">
        <f t="shared" si="0"/>
        <v>3.7677926371730619E-2</v>
      </c>
      <c r="D13" s="50">
        <v>104.8</v>
      </c>
      <c r="E13" s="49">
        <f t="shared" si="0"/>
        <v>1.0792765754496629E-2</v>
      </c>
      <c r="F13" s="52">
        <v>121.51021213165795</v>
      </c>
      <c r="G13" s="49">
        <f t="shared" si="2"/>
        <v>2.9612378186560335E-2</v>
      </c>
      <c r="I13" s="32">
        <f t="shared" si="3"/>
        <v>2.6374548460211433E-2</v>
      </c>
      <c r="J13" s="32">
        <f t="shared" si="1"/>
        <v>3.2378297263489886E-3</v>
      </c>
      <c r="K13" s="32">
        <f t="shared" si="4"/>
        <v>2.9612378186560422E-2</v>
      </c>
      <c r="M13" s="33">
        <f t="shared" si="5"/>
        <v>1.0300551847016395</v>
      </c>
      <c r="N13" s="33"/>
      <c r="O13" s="33">
        <f t="shared" si="6"/>
        <v>121.51021213165795</v>
      </c>
      <c r="P13" s="1">
        <f t="shared" si="7"/>
        <v>1.1243125351578573</v>
      </c>
      <c r="R13" t="s">
        <v>178</v>
      </c>
      <c r="S13">
        <v>109.2</v>
      </c>
      <c r="T13">
        <v>2010</v>
      </c>
      <c r="W13" s="54"/>
    </row>
    <row r="14" spans="1:23" ht="15.75" x14ac:dyDescent="0.25">
      <c r="A14" s="34">
        <v>2011</v>
      </c>
      <c r="B14">
        <v>893.4</v>
      </c>
      <c r="C14" s="49">
        <f t="shared" si="0"/>
        <v>1.3568239886208793E-2</v>
      </c>
      <c r="D14" s="50">
        <v>107.3</v>
      </c>
      <c r="E14" s="49">
        <f t="shared" si="0"/>
        <v>2.3574877749711079E-2</v>
      </c>
      <c r="F14" s="52">
        <v>123.54043865331634</v>
      </c>
      <c r="G14" s="49">
        <f t="shared" si="2"/>
        <v>1.6570231245259585E-2</v>
      </c>
      <c r="I14" s="32">
        <f t="shared" si="3"/>
        <v>9.4977679203461542E-3</v>
      </c>
      <c r="J14" s="32">
        <f t="shared" si="1"/>
        <v>7.072463324913323E-3</v>
      </c>
      <c r="K14" s="32">
        <f t="shared" si="4"/>
        <v>1.6570231245259477E-2</v>
      </c>
      <c r="M14" s="33">
        <f t="shared" si="5"/>
        <v>1.0167082789671917</v>
      </c>
      <c r="N14" s="33"/>
      <c r="O14" s="33">
        <f t="shared" si="6"/>
        <v>123.54043865331634</v>
      </c>
      <c r="P14" s="1">
        <f t="shared" si="7"/>
        <v>1.1430978626415853</v>
      </c>
      <c r="R14" t="s">
        <v>179</v>
      </c>
      <c r="S14">
        <v>109.8</v>
      </c>
      <c r="T14">
        <v>2011</v>
      </c>
      <c r="W14" s="54"/>
    </row>
    <row r="15" spans="1:23" ht="15.75" x14ac:dyDescent="0.25">
      <c r="A15" s="34">
        <v>2012</v>
      </c>
      <c r="B15">
        <v>906.1</v>
      </c>
      <c r="C15" s="49">
        <f t="shared" si="0"/>
        <v>1.4115266309996656E-2</v>
      </c>
      <c r="D15" s="50">
        <v>109.07499999999999</v>
      </c>
      <c r="E15" s="49">
        <f t="shared" si="0"/>
        <v>1.6407069373020361E-2</v>
      </c>
      <c r="F15" s="52">
        <v>125.38084899341568</v>
      </c>
      <c r="G15" s="49">
        <f t="shared" si="2"/>
        <v>1.4787356225139823E-2</v>
      </c>
      <c r="I15" s="32">
        <f t="shared" si="3"/>
        <v>9.8806864169976583E-3</v>
      </c>
      <c r="J15" s="32">
        <f t="shared" si="1"/>
        <v>4.9221208119061078E-3</v>
      </c>
      <c r="K15" s="32">
        <f t="shared" si="4"/>
        <v>1.4802807228903765E-2</v>
      </c>
      <c r="M15" s="33">
        <f t="shared" si="5"/>
        <v>1.0149129113925643</v>
      </c>
      <c r="N15" s="33"/>
      <c r="O15" s="33">
        <f t="shared" si="6"/>
        <v>125.38278626835178</v>
      </c>
      <c r="P15" s="1">
        <f t="shared" si="7"/>
        <v>1.1601447797801889</v>
      </c>
      <c r="R15" t="s">
        <v>180</v>
      </c>
      <c r="S15">
        <v>110.3</v>
      </c>
      <c r="T15">
        <v>2012</v>
      </c>
      <c r="W15" s="54"/>
    </row>
    <row r="16" spans="1:23" ht="15.75" x14ac:dyDescent="0.25">
      <c r="A16" s="34">
        <v>2013</v>
      </c>
      <c r="B16">
        <v>920.09</v>
      </c>
      <c r="C16" s="49">
        <f t="shared" si="0"/>
        <v>1.5321816117368006E-2</v>
      </c>
      <c r="D16" s="50">
        <v>110.97499999999999</v>
      </c>
      <c r="E16" s="49">
        <f t="shared" si="0"/>
        <v>1.7269231710425693E-2</v>
      </c>
      <c r="F16" s="52">
        <v>127.37756785925612</v>
      </c>
      <c r="G16" s="49">
        <f t="shared" si="2"/>
        <v>1.57997539915446E-2</v>
      </c>
      <c r="I16" s="32">
        <f t="shared" si="3"/>
        <v>1.0725271282157604E-2</v>
      </c>
      <c r="J16" s="32">
        <f t="shared" si="1"/>
        <v>5.1807695131277079E-3</v>
      </c>
      <c r="K16" s="32">
        <f>I16+J16</f>
        <v>1.5906040795285313E-2</v>
      </c>
      <c r="M16" s="33">
        <f t="shared" si="5"/>
        <v>1.0160332152481466</v>
      </c>
      <c r="N16" s="33"/>
      <c r="O16" s="33">
        <f t="shared" si="6"/>
        <v>127.39307546900463</v>
      </c>
      <c r="P16" s="1">
        <f t="shared" si="7"/>
        <v>1.1787456307534185</v>
      </c>
      <c r="R16" t="s">
        <v>181</v>
      </c>
      <c r="S16">
        <v>110.7</v>
      </c>
      <c r="T16">
        <v>2013</v>
      </c>
      <c r="W16" s="54"/>
    </row>
    <row r="17" spans="1:23" ht="18" customHeight="1" x14ac:dyDescent="0.25">
      <c r="A17" s="34">
        <v>2014</v>
      </c>
      <c r="B17">
        <v>938.5</v>
      </c>
      <c r="C17" s="49">
        <f t="shared" si="0"/>
        <v>1.9811364681180579E-2</v>
      </c>
      <c r="D17" s="50">
        <v>113.5</v>
      </c>
      <c r="E17" s="49">
        <f t="shared" si="0"/>
        <v>2.2497886201358543E-2</v>
      </c>
      <c r="F17" s="52">
        <v>130.02162161947061</v>
      </c>
      <c r="G17" s="49">
        <f t="shared" si="2"/>
        <v>2.0545105598868199E-2</v>
      </c>
      <c r="I17" s="32">
        <f t="shared" si="3"/>
        <v>1.3867955276826403E-2</v>
      </c>
      <c r="J17" s="32">
        <f t="shared" si="1"/>
        <v>6.7493658604075623E-3</v>
      </c>
      <c r="K17" s="32">
        <f t="shared" si="4"/>
        <v>2.0617321137233965E-2</v>
      </c>
      <c r="M17" s="33">
        <f t="shared" si="5"/>
        <v>1.0208313263101065</v>
      </c>
      <c r="N17" s="33"/>
      <c r="O17" s="33">
        <f t="shared" si="6"/>
        <v>130.04684219374749</v>
      </c>
      <c r="P17" s="1">
        <f t="shared" si="7"/>
        <v>1.2033004656242552</v>
      </c>
      <c r="R17" t="s">
        <v>182</v>
      </c>
      <c r="S17">
        <v>111.1</v>
      </c>
      <c r="T17">
        <v>2014</v>
      </c>
      <c r="W17" s="54"/>
    </row>
    <row r="18" spans="1:23" ht="15.75" x14ac:dyDescent="0.25">
      <c r="A18" s="34">
        <v>2015</v>
      </c>
      <c r="B18">
        <v>963.37</v>
      </c>
      <c r="C18" s="49">
        <f t="shared" si="0"/>
        <v>2.6154697971191233E-2</v>
      </c>
      <c r="D18" s="50">
        <v>115.425</v>
      </c>
      <c r="E18" s="49">
        <f t="shared" si="0"/>
        <v>1.6818131471595148E-2</v>
      </c>
      <c r="F18" s="52">
        <v>133.07032739688552</v>
      </c>
      <c r="G18" s="49">
        <f t="shared" si="2"/>
        <v>2.3177009112735455E-2</v>
      </c>
      <c r="I18" s="32">
        <f t="shared" si="3"/>
        <v>1.830828857983386E-2</v>
      </c>
      <c r="J18" s="32">
        <f t="shared" si="1"/>
        <v>5.0454394414785443E-3</v>
      </c>
      <c r="K18" s="32">
        <f t="shared" si="4"/>
        <v>2.3353728021312404E-2</v>
      </c>
      <c r="M18" s="33">
        <f t="shared" si="5"/>
        <v>1.0236285616204277</v>
      </c>
      <c r="N18" s="33"/>
      <c r="O18" s="33">
        <f t="shared" si="6"/>
        <v>133.1196620180645</v>
      </c>
      <c r="P18" s="1">
        <f t="shared" si="7"/>
        <v>1.2317327248241474</v>
      </c>
      <c r="R18" t="s">
        <v>183</v>
      </c>
      <c r="S18">
        <v>111.9</v>
      </c>
      <c r="T18">
        <v>2015</v>
      </c>
      <c r="W18" s="54"/>
    </row>
    <row r="19" spans="1:23" ht="15.75" x14ac:dyDescent="0.25">
      <c r="A19" s="34">
        <v>2016</v>
      </c>
      <c r="B19">
        <v>974.41</v>
      </c>
      <c r="C19" s="49">
        <f t="shared" si="0"/>
        <v>1.1394605630996152E-2</v>
      </c>
      <c r="D19" s="50">
        <v>116.825</v>
      </c>
      <c r="E19" s="49">
        <f t="shared" si="0"/>
        <v>1.2056120193437327E-2</v>
      </c>
      <c r="F19" s="52">
        <v>134.60804760055942</v>
      </c>
      <c r="G19" s="49">
        <f t="shared" si="2"/>
        <v>1.1489438543520721E-2</v>
      </c>
      <c r="I19" s="32">
        <f t="shared" si="3"/>
        <v>7.9762239416973062E-3</v>
      </c>
      <c r="J19" s="32">
        <f t="shared" si="1"/>
        <v>3.6168360580311979E-3</v>
      </c>
      <c r="K19" s="32">
        <f t="shared" si="4"/>
        <v>1.1593059999728504E-2</v>
      </c>
      <c r="M19" s="33">
        <f t="shared" si="5"/>
        <v>1.0116605199568742</v>
      </c>
      <c r="N19" s="33"/>
      <c r="O19" s="33">
        <f t="shared" si="6"/>
        <v>134.67190649367851</v>
      </c>
      <c r="P19" s="1">
        <f t="shared" si="7"/>
        <v>1.2460953688434946</v>
      </c>
      <c r="R19" t="s">
        <v>184</v>
      </c>
      <c r="S19">
        <v>112.1</v>
      </c>
      <c r="T19">
        <v>2016</v>
      </c>
      <c r="U19">
        <f>AVERAGE(S5:S8)</f>
        <v>106.82499999999999</v>
      </c>
      <c r="V19" s="54"/>
    </row>
    <row r="20" spans="1:23" ht="15.75" x14ac:dyDescent="0.25">
      <c r="A20" s="34">
        <v>2017</v>
      </c>
      <c r="B20">
        <v>993.23</v>
      </c>
      <c r="C20" s="49">
        <f t="shared" si="0"/>
        <v>1.9130098945784206E-2</v>
      </c>
      <c r="D20" s="55">
        <f>$D$19/$U$19*U20</f>
        <v>118.43807629300257</v>
      </c>
      <c r="E20" s="49">
        <f t="shared" si="0"/>
        <v>1.3713172476856213E-2</v>
      </c>
      <c r="F20" s="52">
        <v>136.97987083998095</v>
      </c>
      <c r="G20" s="49">
        <f t="shared" si="2"/>
        <v>1.7466782425851899E-2</v>
      </c>
      <c r="I20" s="32">
        <f t="shared" si="3"/>
        <v>1.3391069262048944E-2</v>
      </c>
      <c r="J20" s="32">
        <f t="shared" si="1"/>
        <v>4.1139517430568637E-3</v>
      </c>
      <c r="K20" s="32">
        <f t="shared" si="4"/>
        <v>1.7505021005105807E-2</v>
      </c>
      <c r="M20" s="33">
        <f t="shared" si="5"/>
        <v>1.0176591318096309</v>
      </c>
      <c r="N20" s="33"/>
      <c r="O20" s="33">
        <f t="shared" si="6"/>
        <v>137.05009544150465</v>
      </c>
      <c r="P20" s="1">
        <f t="shared" si="7"/>
        <v>1.2681003312092725</v>
      </c>
      <c r="R20" t="s">
        <v>185</v>
      </c>
      <c r="S20">
        <v>112.9</v>
      </c>
      <c r="T20">
        <v>2017</v>
      </c>
      <c r="U20">
        <f>AVERAGE(S9:S12)</f>
        <v>108.29999999999998</v>
      </c>
      <c r="V20" s="54">
        <f>LN(U20/U19)</f>
        <v>1.3713172476856213E-2</v>
      </c>
    </row>
    <row r="21" spans="1:23" ht="15.75" x14ac:dyDescent="0.25">
      <c r="A21" s="34">
        <v>2018</v>
      </c>
      <c r="B21">
        <v>1022</v>
      </c>
      <c r="C21" s="49">
        <f t="shared" si="0"/>
        <v>2.8554512189114457E-2</v>
      </c>
      <c r="D21" s="55">
        <f>$D$19/$U$19*U21</f>
        <v>120.29721507137843</v>
      </c>
      <c r="E21" s="49">
        <f t="shared" si="0"/>
        <v>1.5575211785471372E-2</v>
      </c>
      <c r="F21" s="52">
        <v>140.44057720899568</v>
      </c>
      <c r="G21" s="49">
        <f t="shared" si="2"/>
        <v>2.4950474438225352E-2</v>
      </c>
      <c r="I21" s="32">
        <f t="shared" si="3"/>
        <v>1.9988158532380118E-2</v>
      </c>
      <c r="J21" s="32">
        <f t="shared" si="1"/>
        <v>4.6725635356414117E-3</v>
      </c>
      <c r="K21" s="32">
        <f t="shared" si="4"/>
        <v>2.4660722068021529E-2</v>
      </c>
      <c r="M21" s="33">
        <f t="shared" si="5"/>
        <v>1.024967312735801</v>
      </c>
      <c r="N21" s="33"/>
      <c r="O21" s="33">
        <f t="shared" si="6"/>
        <v>140.47186803486409</v>
      </c>
      <c r="P21" s="1">
        <f t="shared" si="7"/>
        <v>1.2997613887589472</v>
      </c>
      <c r="R21" t="s">
        <v>186</v>
      </c>
      <c r="S21">
        <v>113.4</v>
      </c>
      <c r="T21">
        <v>2018</v>
      </c>
      <c r="U21">
        <f>AVERAGE(S13:S16)</f>
        <v>110</v>
      </c>
      <c r="V21" s="54">
        <f>LN(U21/U20)</f>
        <v>1.5575211785471372E-2</v>
      </c>
    </row>
    <row r="22" spans="1:23" ht="15.75" x14ac:dyDescent="0.25">
      <c r="A22" s="34">
        <v>2019</v>
      </c>
      <c r="B22">
        <v>1049.72</v>
      </c>
      <c r="C22" s="49">
        <f t="shared" si="0"/>
        <v>2.6761970159374805E-2</v>
      </c>
      <c r="D22" s="55">
        <f>$D$19/$U$19*U22</f>
        <v>122.48443716358531</v>
      </c>
      <c r="E22" s="49">
        <f t="shared" si="0"/>
        <v>1.8018505502678212E-2</v>
      </c>
      <c r="F22" s="52">
        <v>144.30847499129908</v>
      </c>
      <c r="G22" s="49">
        <f>LN(F22/F21)</f>
        <v>2.7168734507591063E-2</v>
      </c>
      <c r="I22" s="32">
        <f t="shared" si="3"/>
        <v>1.8733379111562361E-2</v>
      </c>
      <c r="J22" s="32">
        <f t="shared" si="1"/>
        <v>5.4055516508034638E-3</v>
      </c>
      <c r="K22" s="32">
        <f t="shared" si="4"/>
        <v>2.4138930762365826E-2</v>
      </c>
      <c r="M22" s="33">
        <f t="shared" si="5"/>
        <v>1.0244326332111291</v>
      </c>
      <c r="N22" s="33"/>
      <c r="O22" s="33">
        <f t="shared" si="6"/>
        <v>143.90396566304204</v>
      </c>
      <c r="P22" s="1">
        <f t="shared" si="7"/>
        <v>1.3315179820324823</v>
      </c>
      <c r="R22" t="s">
        <v>187</v>
      </c>
      <c r="S22">
        <v>113.5</v>
      </c>
      <c r="T22">
        <v>2019</v>
      </c>
      <c r="U22">
        <f>AVERAGE(S17:S20)</f>
        <v>112</v>
      </c>
      <c r="V22" s="54">
        <f>LN(U22/U21)</f>
        <v>1.8018505502678212E-2</v>
      </c>
    </row>
    <row r="23" spans="1:23" ht="15.75" x14ac:dyDescent="0.25">
      <c r="A23" s="34">
        <v>2020</v>
      </c>
      <c r="B23">
        <v>1126.3</v>
      </c>
      <c r="C23" s="49">
        <f>LN(B23/B22)</f>
        <v>7.0414462130626271E-2</v>
      </c>
      <c r="D23" s="55">
        <f>$D$19/$U$19*U23</f>
        <v>124.56229815118184</v>
      </c>
      <c r="E23" s="49">
        <f t="shared" si="0"/>
        <v>1.6821999158041744E-2</v>
      </c>
      <c r="F23" s="52">
        <v>145.30847499129899</v>
      </c>
      <c r="G23" s="49">
        <f t="shared" ref="G23:G24" si="8">LN(F23/F22)</f>
        <v>6.9057006098245804E-3</v>
      </c>
      <c r="I23" s="32">
        <f>0.7*C23</f>
        <v>4.9290123491438388E-2</v>
      </c>
      <c r="J23" s="32">
        <f>0.3*E23</f>
        <v>5.0465997474125231E-3</v>
      </c>
      <c r="K23" s="32">
        <f>I23+J23</f>
        <v>5.4336723238850915E-2</v>
      </c>
      <c r="M23" s="33">
        <f>EXP(K23)</f>
        <v>1.0558400681923541</v>
      </c>
      <c r="N23" s="33"/>
      <c r="O23" s="33">
        <f>O22*EXP(K23)</f>
        <v>151.93957291881648</v>
      </c>
      <c r="P23" s="1">
        <f>O23/$O$8</f>
        <v>1.4058700369485218</v>
      </c>
      <c r="R23" t="s">
        <v>188</v>
      </c>
      <c r="S23">
        <v>114</v>
      </c>
      <c r="T23">
        <v>2020</v>
      </c>
      <c r="U23">
        <f>AVERAGE(S21:S24)</f>
        <v>113.89999999999999</v>
      </c>
      <c r="V23" s="54">
        <f>LN(U23/U22)</f>
        <v>1.6821999158041744E-2</v>
      </c>
    </row>
    <row r="24" spans="1:23" ht="15.75" x14ac:dyDescent="0.25">
      <c r="A24" s="34">
        <v>2021</v>
      </c>
      <c r="B24">
        <v>1166.72</v>
      </c>
      <c r="C24" s="49">
        <f>LN(B24/B23)</f>
        <v>3.5258468996592726E-2</v>
      </c>
      <c r="D24" s="55">
        <f>$D$19/$U$19*U24</f>
        <v>129.64758951556286</v>
      </c>
      <c r="E24" s="49">
        <f>LN(D24/D23)</f>
        <v>4.0013942058278212E-2</v>
      </c>
      <c r="F24" s="52">
        <f>F23*EXP(G23)</f>
        <v>146.31540459124142</v>
      </c>
      <c r="G24" s="49">
        <f t="shared" si="8"/>
        <v>6.9057006098245804E-3</v>
      </c>
      <c r="I24" s="32">
        <f>0.7*C24</f>
        <v>2.4680928297614906E-2</v>
      </c>
      <c r="J24" s="32">
        <f>0.3*E24</f>
        <v>1.2004182617483464E-2</v>
      </c>
      <c r="K24" s="32">
        <f>I24+J24</f>
        <v>3.6685110915098372E-2</v>
      </c>
      <c r="M24" s="33">
        <f>EXP(K24)</f>
        <v>1.0373663140733131</v>
      </c>
      <c r="O24" s="33">
        <f>O23*EXP(K24)</f>
        <v>157.61699472066604</v>
      </c>
      <c r="P24" s="1">
        <f>O24/$O$8</f>
        <v>1.4584022182954006</v>
      </c>
      <c r="R24" t="s">
        <v>189</v>
      </c>
      <c r="S24">
        <v>114.7</v>
      </c>
      <c r="T24">
        <v>2021</v>
      </c>
      <c r="U24">
        <f>AVERAGE(S25:S28)</f>
        <v>118.55000000000001</v>
      </c>
      <c r="V24" s="54">
        <f>LN(U24/U23)</f>
        <v>4.0013942058278212E-2</v>
      </c>
    </row>
    <row r="25" spans="1:23" x14ac:dyDescent="0.25">
      <c r="A25" s="39"/>
      <c r="B25">
        <v>1194.21</v>
      </c>
      <c r="C25" s="37"/>
      <c r="D25" s="39"/>
      <c r="E25" s="40"/>
      <c r="F25" s="39"/>
      <c r="G25" s="40"/>
      <c r="O25" s="33">
        <f>O24*EXP(K25)</f>
        <v>157.61699472066604</v>
      </c>
      <c r="R25" t="s">
        <v>190</v>
      </c>
      <c r="S25">
        <v>116.4</v>
      </c>
    </row>
    <row r="26" spans="1:23" x14ac:dyDescent="0.25">
      <c r="A26" s="41"/>
      <c r="C26" s="42"/>
      <c r="D26" s="41"/>
      <c r="E26" s="43"/>
      <c r="F26" s="41"/>
      <c r="G26" s="43"/>
      <c r="R26" t="s">
        <v>191</v>
      </c>
      <c r="S26">
        <v>117.7</v>
      </c>
    </row>
    <row r="27" spans="1:23" x14ac:dyDescent="0.25">
      <c r="A27" s="41"/>
      <c r="C27" s="44"/>
      <c r="D27" s="41"/>
      <c r="E27" s="45"/>
      <c r="F27" s="41"/>
      <c r="G27" s="45"/>
      <c r="R27" t="s">
        <v>192</v>
      </c>
      <c r="S27">
        <v>119.2</v>
      </c>
    </row>
    <row r="28" spans="1:23" x14ac:dyDescent="0.25">
      <c r="A28" s="34"/>
      <c r="C28" s="46"/>
      <c r="R28" t="s">
        <v>193</v>
      </c>
      <c r="S28">
        <v>120.9</v>
      </c>
    </row>
    <row r="29" spans="1:23" x14ac:dyDescent="0.25">
      <c r="R29" t="s">
        <v>194</v>
      </c>
    </row>
    <row r="30" spans="1:23" x14ac:dyDescent="0.25">
      <c r="A30" s="38"/>
    </row>
  </sheetData>
  <mergeCells count="5">
    <mergeCell ref="A1:G1"/>
    <mergeCell ref="A2:G2"/>
    <mergeCell ref="B3:C3"/>
    <mergeCell ref="D3:E3"/>
    <mergeCell ref="F3:G3"/>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ADA60-E468-3E46-9A45-F7F0629BE5B9}">
  <sheetPr>
    <tabColor rgb="FFC00000"/>
  </sheetPr>
  <dimension ref="A1:AF76"/>
  <sheetViews>
    <sheetView workbookViewId="0">
      <pane xSplit="1" ySplit="2" topLeftCell="B30" activePane="bottomRight" state="frozen"/>
      <selection pane="topRight" activeCell="B1" sqref="B1"/>
      <selection pane="bottomLeft" activeCell="A3" sqref="A3"/>
      <selection pane="bottomRight" activeCell="I69" sqref="I69"/>
    </sheetView>
  </sheetViews>
  <sheetFormatPr defaultColWidth="11.42578125" defaultRowHeight="15" x14ac:dyDescent="0.25"/>
  <cols>
    <col min="1" max="1" width="39.85546875" bestFit="1" customWidth="1"/>
    <col min="2" max="10" width="14.85546875" customWidth="1"/>
    <col min="11" max="11" width="5.140625" customWidth="1"/>
    <col min="12" max="20" width="14.85546875" customWidth="1"/>
    <col min="21" max="21" width="3" customWidth="1"/>
    <col min="22" max="30" width="14.85546875" customWidth="1"/>
  </cols>
  <sheetData>
    <row r="1" spans="1:32" x14ac:dyDescent="0.25">
      <c r="A1" s="11" t="s">
        <v>151</v>
      </c>
      <c r="B1" s="68"/>
      <c r="C1" s="68"/>
      <c r="D1" s="68"/>
      <c r="E1" s="68"/>
      <c r="F1" s="68"/>
      <c r="G1" s="68" t="s">
        <v>209</v>
      </c>
      <c r="H1" s="68"/>
      <c r="I1" s="68"/>
      <c r="J1" s="68"/>
      <c r="K1" s="69"/>
      <c r="L1" s="19"/>
      <c r="M1" s="19"/>
      <c r="N1" s="19"/>
      <c r="O1" s="19" t="s">
        <v>150</v>
      </c>
      <c r="P1" s="19"/>
      <c r="Q1" s="19"/>
      <c r="R1" s="19"/>
      <c r="S1" s="26"/>
      <c r="T1" s="26"/>
      <c r="U1" s="19"/>
      <c r="V1" s="19"/>
      <c r="W1" s="19"/>
      <c r="X1" s="19"/>
      <c r="Y1" s="19" t="s">
        <v>152</v>
      </c>
      <c r="Z1" s="19"/>
      <c r="AA1" s="19"/>
      <c r="AB1" s="19"/>
      <c r="AC1" s="26"/>
      <c r="AD1" s="26"/>
      <c r="AE1" s="11" t="s">
        <v>149</v>
      </c>
      <c r="AF1" s="23"/>
    </row>
    <row r="2" spans="1:32" s="17" customFormat="1" ht="60" x14ac:dyDescent="0.25">
      <c r="A2" s="25" t="s">
        <v>139</v>
      </c>
      <c r="B2" s="67" t="s">
        <v>140</v>
      </c>
      <c r="C2" s="67" t="s">
        <v>141</v>
      </c>
      <c r="D2" s="67" t="s">
        <v>142</v>
      </c>
      <c r="E2" s="67" t="s">
        <v>143</v>
      </c>
      <c r="F2" s="67" t="s">
        <v>144</v>
      </c>
      <c r="G2" s="67" t="s">
        <v>145</v>
      </c>
      <c r="H2" s="67" t="s">
        <v>146</v>
      </c>
      <c r="I2" s="67" t="s">
        <v>153</v>
      </c>
      <c r="J2" s="67" t="s">
        <v>154</v>
      </c>
      <c r="K2" s="70"/>
      <c r="L2" s="20" t="s">
        <v>140</v>
      </c>
      <c r="M2" s="20" t="s">
        <v>141</v>
      </c>
      <c r="N2" s="20" t="s">
        <v>142</v>
      </c>
      <c r="O2" s="20" t="s">
        <v>143</v>
      </c>
      <c r="P2" s="20" t="s">
        <v>144</v>
      </c>
      <c r="Q2" s="20" t="s">
        <v>145</v>
      </c>
      <c r="R2" s="20" t="s">
        <v>146</v>
      </c>
      <c r="S2" s="21" t="s">
        <v>153</v>
      </c>
      <c r="T2" s="21" t="s">
        <v>154</v>
      </c>
      <c r="V2" s="20" t="s">
        <v>140</v>
      </c>
      <c r="W2" s="20" t="s">
        <v>147</v>
      </c>
      <c r="X2" s="20" t="s">
        <v>148</v>
      </c>
      <c r="Y2" s="20" t="s">
        <v>143</v>
      </c>
      <c r="Z2" s="20" t="s">
        <v>144</v>
      </c>
      <c r="AA2" s="20" t="s">
        <v>145</v>
      </c>
      <c r="AB2" s="20" t="s">
        <v>146</v>
      </c>
      <c r="AC2" s="21" t="s">
        <v>153</v>
      </c>
      <c r="AD2" s="21" t="s">
        <v>154</v>
      </c>
      <c r="AE2" s="24" t="s">
        <v>114</v>
      </c>
      <c r="AF2" s="24" t="s">
        <v>115</v>
      </c>
    </row>
    <row r="3" spans="1:32" x14ac:dyDescent="0.25">
      <c r="A3" t="s">
        <v>41</v>
      </c>
      <c r="B3">
        <v>51872</v>
      </c>
      <c r="C3">
        <v>14768</v>
      </c>
      <c r="D3">
        <v>37104</v>
      </c>
      <c r="E3">
        <v>7189</v>
      </c>
      <c r="F3">
        <v>7579</v>
      </c>
      <c r="G3">
        <v>14392</v>
      </c>
      <c r="H3">
        <v>22712</v>
      </c>
      <c r="I3">
        <v>21581</v>
      </c>
      <c r="J3">
        <v>14392</v>
      </c>
      <c r="L3">
        <v>49478</v>
      </c>
      <c r="M3">
        <v>14186</v>
      </c>
      <c r="N3">
        <v>35292</v>
      </c>
      <c r="O3">
        <v>6979</v>
      </c>
      <c r="P3">
        <v>7207</v>
      </c>
      <c r="Q3">
        <v>14192</v>
      </c>
      <c r="R3">
        <v>21100</v>
      </c>
      <c r="S3" s="27">
        <f>O3+Q3</f>
        <v>21171</v>
      </c>
      <c r="T3" s="27">
        <f>Q3</f>
        <v>14192</v>
      </c>
      <c r="V3">
        <v>49610</v>
      </c>
      <c r="W3">
        <v>14239</v>
      </c>
      <c r="X3">
        <v>35371</v>
      </c>
      <c r="Y3">
        <v>6963</v>
      </c>
      <c r="Z3">
        <v>7276</v>
      </c>
      <c r="AA3">
        <v>14149</v>
      </c>
      <c r="AB3">
        <v>21222</v>
      </c>
      <c r="AC3" s="22">
        <f>Y3+AA3</f>
        <v>21112</v>
      </c>
      <c r="AD3" s="22">
        <f t="shared" ref="AD3:AD67" si="0">AA3</f>
        <v>14149</v>
      </c>
      <c r="AE3">
        <v>21112</v>
      </c>
      <c r="AF3">
        <v>14149</v>
      </c>
    </row>
    <row r="4" spans="1:32" x14ac:dyDescent="0.25">
      <c r="A4" t="s">
        <v>42</v>
      </c>
      <c r="B4">
        <v>2195</v>
      </c>
      <c r="C4">
        <v>2172</v>
      </c>
      <c r="D4">
        <v>23</v>
      </c>
      <c r="E4">
        <v>1859</v>
      </c>
      <c r="F4">
        <v>313</v>
      </c>
      <c r="G4">
        <v>23</v>
      </c>
      <c r="I4">
        <v>1882</v>
      </c>
      <c r="J4">
        <v>23</v>
      </c>
      <c r="L4">
        <v>2198</v>
      </c>
      <c r="M4">
        <v>2179</v>
      </c>
      <c r="N4">
        <v>19</v>
      </c>
      <c r="O4">
        <v>1859</v>
      </c>
      <c r="P4">
        <v>320</v>
      </c>
      <c r="Q4">
        <v>19</v>
      </c>
      <c r="S4" s="22">
        <f t="shared" ref="S4:S67" si="1">O4+Q4</f>
        <v>1878</v>
      </c>
      <c r="T4" s="22">
        <f t="shared" ref="T4:T67" si="2">Q4</f>
        <v>19</v>
      </c>
      <c r="V4">
        <v>2166</v>
      </c>
      <c r="W4">
        <v>2150</v>
      </c>
      <c r="X4">
        <v>16</v>
      </c>
      <c r="Y4">
        <v>1835</v>
      </c>
      <c r="Z4">
        <v>315</v>
      </c>
      <c r="AA4">
        <v>16</v>
      </c>
      <c r="AC4" s="22">
        <f t="shared" ref="AC4:AC67" si="3">Y4+AA4</f>
        <v>1851</v>
      </c>
      <c r="AD4" s="22">
        <f t="shared" si="0"/>
        <v>16</v>
      </c>
    </row>
    <row r="5" spans="1:32" x14ac:dyDescent="0.25">
      <c r="A5" t="s">
        <v>43</v>
      </c>
      <c r="B5">
        <v>92</v>
      </c>
      <c r="C5">
        <v>90</v>
      </c>
      <c r="D5">
        <v>2</v>
      </c>
      <c r="E5">
        <v>90</v>
      </c>
      <c r="G5">
        <v>2</v>
      </c>
      <c r="I5">
        <v>92</v>
      </c>
      <c r="J5">
        <v>2</v>
      </c>
      <c r="L5">
        <v>92</v>
      </c>
      <c r="M5">
        <v>90</v>
      </c>
      <c r="N5">
        <v>2</v>
      </c>
      <c r="O5">
        <v>90</v>
      </c>
      <c r="Q5">
        <v>2</v>
      </c>
      <c r="S5" s="22">
        <f t="shared" si="1"/>
        <v>92</v>
      </c>
      <c r="T5" s="22">
        <f t="shared" si="2"/>
        <v>2</v>
      </c>
      <c r="V5">
        <v>92</v>
      </c>
      <c r="W5">
        <v>90</v>
      </c>
      <c r="X5">
        <v>2</v>
      </c>
      <c r="Y5">
        <v>90</v>
      </c>
      <c r="AA5">
        <v>2</v>
      </c>
      <c r="AC5" s="22">
        <f t="shared" si="3"/>
        <v>92</v>
      </c>
      <c r="AD5" s="22">
        <f t="shared" si="0"/>
        <v>2</v>
      </c>
    </row>
    <row r="6" spans="1:32" x14ac:dyDescent="0.25">
      <c r="A6" t="s">
        <v>44</v>
      </c>
      <c r="B6">
        <v>1205</v>
      </c>
      <c r="C6">
        <v>935</v>
      </c>
      <c r="D6">
        <v>270</v>
      </c>
      <c r="E6">
        <v>561</v>
      </c>
      <c r="F6">
        <v>374</v>
      </c>
      <c r="G6">
        <v>213</v>
      </c>
      <c r="H6">
        <v>57</v>
      </c>
      <c r="I6">
        <v>774</v>
      </c>
      <c r="J6">
        <v>213</v>
      </c>
      <c r="L6">
        <v>1209</v>
      </c>
      <c r="M6">
        <v>938</v>
      </c>
      <c r="N6">
        <v>271</v>
      </c>
      <c r="O6">
        <v>563</v>
      </c>
      <c r="P6">
        <v>375</v>
      </c>
      <c r="Q6">
        <v>218</v>
      </c>
      <c r="R6">
        <v>53</v>
      </c>
      <c r="S6" s="22">
        <f t="shared" si="1"/>
        <v>781</v>
      </c>
      <c r="T6" s="22">
        <f t="shared" si="2"/>
        <v>218</v>
      </c>
      <c r="V6">
        <v>773</v>
      </c>
      <c r="W6">
        <v>563</v>
      </c>
      <c r="X6">
        <v>210</v>
      </c>
      <c r="Y6">
        <v>563</v>
      </c>
      <c r="AA6">
        <v>210</v>
      </c>
      <c r="AC6" s="22">
        <f t="shared" si="3"/>
        <v>773</v>
      </c>
      <c r="AD6" s="22">
        <f t="shared" si="0"/>
        <v>210</v>
      </c>
    </row>
    <row r="7" spans="1:32" x14ac:dyDescent="0.25">
      <c r="A7" t="s">
        <v>105</v>
      </c>
      <c r="S7" s="22">
        <f t="shared" si="1"/>
        <v>0</v>
      </c>
      <c r="T7" s="22">
        <f t="shared" si="2"/>
        <v>0</v>
      </c>
      <c r="AC7" s="22">
        <f t="shared" si="3"/>
        <v>0</v>
      </c>
      <c r="AD7" s="22">
        <f t="shared" si="0"/>
        <v>0</v>
      </c>
    </row>
    <row r="8" spans="1:32" x14ac:dyDescent="0.25">
      <c r="A8" t="s">
        <v>45</v>
      </c>
      <c r="B8">
        <v>573</v>
      </c>
      <c r="C8">
        <v>300</v>
      </c>
      <c r="D8">
        <v>273</v>
      </c>
      <c r="E8">
        <v>300</v>
      </c>
      <c r="G8">
        <v>273</v>
      </c>
      <c r="I8">
        <v>573</v>
      </c>
      <c r="J8">
        <v>273</v>
      </c>
      <c r="L8">
        <v>534</v>
      </c>
      <c r="M8">
        <v>275</v>
      </c>
      <c r="N8">
        <v>259</v>
      </c>
      <c r="O8">
        <v>275</v>
      </c>
      <c r="Q8">
        <v>259</v>
      </c>
      <c r="S8" s="22">
        <f t="shared" si="1"/>
        <v>534</v>
      </c>
      <c r="T8" s="22">
        <f t="shared" si="2"/>
        <v>259</v>
      </c>
      <c r="V8">
        <v>515</v>
      </c>
      <c r="W8">
        <v>270</v>
      </c>
      <c r="X8">
        <v>245</v>
      </c>
      <c r="Y8">
        <v>270</v>
      </c>
      <c r="AA8">
        <v>245</v>
      </c>
      <c r="AC8" s="22">
        <f t="shared" si="3"/>
        <v>515</v>
      </c>
      <c r="AD8" s="22">
        <f t="shared" si="0"/>
        <v>245</v>
      </c>
    </row>
    <row r="9" spans="1:32" x14ac:dyDescent="0.25">
      <c r="A9" t="s">
        <v>46</v>
      </c>
      <c r="B9">
        <v>1516</v>
      </c>
      <c r="C9">
        <v>832</v>
      </c>
      <c r="D9">
        <v>684</v>
      </c>
      <c r="E9">
        <v>832</v>
      </c>
      <c r="G9">
        <v>684</v>
      </c>
      <c r="I9">
        <v>1516</v>
      </c>
      <c r="J9">
        <v>684</v>
      </c>
      <c r="L9">
        <v>1513</v>
      </c>
      <c r="M9">
        <v>830</v>
      </c>
      <c r="N9">
        <v>683</v>
      </c>
      <c r="O9">
        <v>830</v>
      </c>
      <c r="Q9">
        <v>683</v>
      </c>
      <c r="S9" s="22">
        <f t="shared" si="1"/>
        <v>1513</v>
      </c>
      <c r="T9" s="22">
        <f t="shared" si="2"/>
        <v>683</v>
      </c>
      <c r="V9">
        <v>1539</v>
      </c>
      <c r="W9">
        <v>852</v>
      </c>
      <c r="X9">
        <v>687</v>
      </c>
      <c r="Y9">
        <v>852</v>
      </c>
      <c r="AA9">
        <v>687</v>
      </c>
      <c r="AB9">
        <v>13</v>
      </c>
      <c r="AC9" s="22">
        <f t="shared" si="3"/>
        <v>1539</v>
      </c>
      <c r="AD9" s="22">
        <f t="shared" si="0"/>
        <v>687</v>
      </c>
    </row>
    <row r="10" spans="1:32" x14ac:dyDescent="0.25">
      <c r="A10" t="s">
        <v>106</v>
      </c>
      <c r="S10" s="22">
        <f t="shared" si="1"/>
        <v>0</v>
      </c>
      <c r="T10" s="22">
        <f t="shared" si="2"/>
        <v>0</v>
      </c>
      <c r="AC10" s="22">
        <f t="shared" si="3"/>
        <v>0</v>
      </c>
      <c r="AD10" s="22">
        <f t="shared" si="0"/>
        <v>0</v>
      </c>
    </row>
    <row r="11" spans="1:32" x14ac:dyDescent="0.25">
      <c r="A11" t="s">
        <v>47</v>
      </c>
      <c r="B11">
        <v>1526</v>
      </c>
      <c r="C11">
        <v>1410</v>
      </c>
      <c r="D11">
        <v>116</v>
      </c>
      <c r="E11">
        <v>913</v>
      </c>
      <c r="F11">
        <v>497</v>
      </c>
      <c r="G11">
        <v>96</v>
      </c>
      <c r="H11">
        <v>20</v>
      </c>
      <c r="I11">
        <v>1009</v>
      </c>
      <c r="J11">
        <v>96</v>
      </c>
      <c r="L11">
        <v>1555</v>
      </c>
      <c r="M11">
        <v>1437</v>
      </c>
      <c r="N11">
        <v>118</v>
      </c>
      <c r="O11">
        <v>935</v>
      </c>
      <c r="P11">
        <v>502</v>
      </c>
      <c r="Q11">
        <v>100</v>
      </c>
      <c r="R11">
        <v>18</v>
      </c>
      <c r="S11" s="27">
        <f t="shared" si="1"/>
        <v>1035</v>
      </c>
      <c r="T11" s="27">
        <f t="shared" si="2"/>
        <v>100</v>
      </c>
      <c r="V11">
        <v>1602</v>
      </c>
      <c r="W11">
        <v>1488</v>
      </c>
      <c r="X11">
        <v>114</v>
      </c>
      <c r="Y11">
        <v>937</v>
      </c>
      <c r="Z11">
        <v>551</v>
      </c>
      <c r="AA11">
        <v>101</v>
      </c>
      <c r="AB11">
        <v>1</v>
      </c>
      <c r="AC11" s="22">
        <f t="shared" si="3"/>
        <v>1038</v>
      </c>
      <c r="AD11" s="22">
        <f t="shared" si="0"/>
        <v>101</v>
      </c>
      <c r="AE11">
        <v>1038</v>
      </c>
      <c r="AF11">
        <v>101</v>
      </c>
    </row>
    <row r="12" spans="1:32" x14ac:dyDescent="0.25">
      <c r="A12" t="s">
        <v>48</v>
      </c>
      <c r="B12">
        <v>160</v>
      </c>
      <c r="C12">
        <v>78</v>
      </c>
      <c r="D12">
        <v>82</v>
      </c>
      <c r="E12">
        <v>78</v>
      </c>
      <c r="G12">
        <v>82</v>
      </c>
      <c r="I12">
        <v>160</v>
      </c>
      <c r="J12">
        <v>82</v>
      </c>
      <c r="L12">
        <v>160</v>
      </c>
      <c r="M12">
        <v>78</v>
      </c>
      <c r="N12">
        <v>82</v>
      </c>
      <c r="O12">
        <v>78</v>
      </c>
      <c r="Q12">
        <v>82</v>
      </c>
      <c r="S12" s="22">
        <f t="shared" si="1"/>
        <v>160</v>
      </c>
      <c r="T12" s="22">
        <f t="shared" si="2"/>
        <v>82</v>
      </c>
      <c r="V12">
        <v>159</v>
      </c>
      <c r="W12">
        <v>78</v>
      </c>
      <c r="X12">
        <v>81</v>
      </c>
      <c r="Y12">
        <v>78</v>
      </c>
      <c r="AA12">
        <v>81</v>
      </c>
      <c r="AC12" s="22">
        <f t="shared" si="3"/>
        <v>159</v>
      </c>
      <c r="AD12" s="22">
        <f t="shared" si="0"/>
        <v>81</v>
      </c>
    </row>
    <row r="13" spans="1:32" x14ac:dyDescent="0.25">
      <c r="A13" t="s">
        <v>49</v>
      </c>
      <c r="B13">
        <v>54</v>
      </c>
      <c r="C13">
        <v>51</v>
      </c>
      <c r="D13">
        <v>3</v>
      </c>
      <c r="E13">
        <v>28</v>
      </c>
      <c r="F13">
        <v>23</v>
      </c>
      <c r="G13">
        <v>2</v>
      </c>
      <c r="H13">
        <v>1</v>
      </c>
      <c r="I13">
        <v>30</v>
      </c>
      <c r="J13">
        <v>2</v>
      </c>
      <c r="L13">
        <v>54</v>
      </c>
      <c r="M13">
        <v>51</v>
      </c>
      <c r="N13">
        <v>3</v>
      </c>
      <c r="O13">
        <v>28</v>
      </c>
      <c r="P13">
        <v>23</v>
      </c>
      <c r="Q13">
        <v>2</v>
      </c>
      <c r="R13">
        <v>1</v>
      </c>
      <c r="S13" s="22">
        <f t="shared" si="1"/>
        <v>30</v>
      </c>
      <c r="T13" s="22">
        <f t="shared" si="2"/>
        <v>2</v>
      </c>
      <c r="V13">
        <v>54</v>
      </c>
      <c r="W13">
        <v>51</v>
      </c>
      <c r="X13">
        <v>3</v>
      </c>
      <c r="Y13">
        <v>28</v>
      </c>
      <c r="Z13">
        <v>23</v>
      </c>
      <c r="AA13">
        <v>2</v>
      </c>
      <c r="AB13">
        <v>0</v>
      </c>
      <c r="AC13" s="22">
        <f t="shared" si="3"/>
        <v>30</v>
      </c>
      <c r="AD13" s="22">
        <f t="shared" si="0"/>
        <v>2</v>
      </c>
    </row>
    <row r="14" spans="1:32" x14ac:dyDescent="0.25">
      <c r="A14" t="s">
        <v>38</v>
      </c>
      <c r="B14">
        <v>379</v>
      </c>
      <c r="C14">
        <v>210</v>
      </c>
      <c r="D14">
        <v>169</v>
      </c>
      <c r="E14">
        <v>210</v>
      </c>
      <c r="G14">
        <v>169</v>
      </c>
      <c r="I14">
        <v>379</v>
      </c>
      <c r="J14">
        <v>169</v>
      </c>
      <c r="L14">
        <v>376</v>
      </c>
      <c r="M14">
        <v>209</v>
      </c>
      <c r="N14">
        <v>167</v>
      </c>
      <c r="O14">
        <v>209</v>
      </c>
      <c r="Q14">
        <v>167</v>
      </c>
      <c r="S14" s="22">
        <f t="shared" si="1"/>
        <v>376</v>
      </c>
      <c r="T14" s="22">
        <f t="shared" si="2"/>
        <v>167</v>
      </c>
      <c r="V14">
        <v>371</v>
      </c>
      <c r="W14">
        <v>210</v>
      </c>
      <c r="X14">
        <v>161</v>
      </c>
      <c r="Y14">
        <v>210</v>
      </c>
      <c r="AA14">
        <v>161</v>
      </c>
      <c r="AB14">
        <v>732</v>
      </c>
      <c r="AC14" s="22">
        <f t="shared" si="3"/>
        <v>371</v>
      </c>
      <c r="AD14" s="22">
        <f t="shared" si="0"/>
        <v>161</v>
      </c>
    </row>
    <row r="15" spans="1:32" x14ac:dyDescent="0.25">
      <c r="A15" t="s">
        <v>50</v>
      </c>
      <c r="B15">
        <v>38</v>
      </c>
      <c r="C15">
        <v>18</v>
      </c>
      <c r="D15">
        <v>20</v>
      </c>
      <c r="E15">
        <v>18</v>
      </c>
      <c r="G15">
        <v>20</v>
      </c>
      <c r="I15">
        <v>38</v>
      </c>
      <c r="J15">
        <v>20</v>
      </c>
      <c r="L15">
        <v>37</v>
      </c>
      <c r="M15">
        <v>18</v>
      </c>
      <c r="N15">
        <v>19</v>
      </c>
      <c r="O15">
        <v>18</v>
      </c>
      <c r="Q15">
        <v>19</v>
      </c>
      <c r="S15" s="22">
        <f t="shared" si="1"/>
        <v>37</v>
      </c>
      <c r="T15" s="22">
        <f t="shared" si="2"/>
        <v>19</v>
      </c>
      <c r="V15">
        <v>36</v>
      </c>
      <c r="W15">
        <v>18</v>
      </c>
      <c r="X15">
        <v>18</v>
      </c>
      <c r="Y15">
        <v>18</v>
      </c>
      <c r="AA15">
        <v>18</v>
      </c>
      <c r="AB15">
        <v>0</v>
      </c>
      <c r="AC15" s="22">
        <f t="shared" si="3"/>
        <v>36</v>
      </c>
      <c r="AD15" s="22">
        <f t="shared" si="0"/>
        <v>18</v>
      </c>
    </row>
    <row r="16" spans="1:32" x14ac:dyDescent="0.25">
      <c r="A16" t="s">
        <v>51</v>
      </c>
      <c r="L16">
        <v>168</v>
      </c>
      <c r="M16">
        <v>89</v>
      </c>
      <c r="N16">
        <v>79</v>
      </c>
      <c r="O16">
        <v>89</v>
      </c>
      <c r="P16">
        <v>0</v>
      </c>
      <c r="Q16">
        <v>79</v>
      </c>
      <c r="R16">
        <v>0</v>
      </c>
      <c r="S16" s="22">
        <f t="shared" si="1"/>
        <v>168</v>
      </c>
      <c r="T16" s="22">
        <f t="shared" si="2"/>
        <v>79</v>
      </c>
      <c r="V16">
        <v>165</v>
      </c>
      <c r="W16">
        <v>89</v>
      </c>
      <c r="X16">
        <v>76</v>
      </c>
      <c r="Y16">
        <v>89</v>
      </c>
      <c r="Z16">
        <v>0</v>
      </c>
      <c r="AA16">
        <v>76</v>
      </c>
      <c r="AB16">
        <v>815</v>
      </c>
      <c r="AC16" s="22">
        <f t="shared" si="3"/>
        <v>165</v>
      </c>
      <c r="AD16" s="22">
        <f t="shared" si="0"/>
        <v>76</v>
      </c>
    </row>
    <row r="17" spans="1:32" x14ac:dyDescent="0.25">
      <c r="A17" t="s">
        <v>131</v>
      </c>
      <c r="B17" s="91">
        <v>1540</v>
      </c>
      <c r="C17" s="91">
        <v>980</v>
      </c>
      <c r="D17" s="91">
        <v>560</v>
      </c>
      <c r="E17" s="91">
        <v>980</v>
      </c>
      <c r="F17" s="91">
        <v>0</v>
      </c>
      <c r="G17" s="91">
        <v>560</v>
      </c>
      <c r="H17" s="91">
        <v>0</v>
      </c>
      <c r="I17" s="91">
        <f>E17+G17</f>
        <v>1540</v>
      </c>
      <c r="J17" s="91">
        <f>F17+H17</f>
        <v>0</v>
      </c>
      <c r="L17">
        <v>1530</v>
      </c>
      <c r="M17">
        <v>979</v>
      </c>
      <c r="N17">
        <v>551</v>
      </c>
      <c r="O17">
        <v>979</v>
      </c>
      <c r="Q17">
        <v>551</v>
      </c>
      <c r="S17" s="22">
        <f t="shared" si="1"/>
        <v>1530</v>
      </c>
      <c r="T17" s="22">
        <f t="shared" si="2"/>
        <v>551</v>
      </c>
      <c r="V17">
        <v>1523</v>
      </c>
      <c r="W17">
        <v>983</v>
      </c>
      <c r="X17">
        <v>540</v>
      </c>
      <c r="Y17">
        <v>983</v>
      </c>
      <c r="Z17">
        <v>0</v>
      </c>
      <c r="AA17">
        <v>540</v>
      </c>
      <c r="AC17" s="22">
        <f t="shared" si="3"/>
        <v>1523</v>
      </c>
      <c r="AD17" s="22">
        <f t="shared" si="0"/>
        <v>540</v>
      </c>
    </row>
    <row r="18" spans="1:32" x14ac:dyDescent="0.25">
      <c r="A18" t="s">
        <v>101</v>
      </c>
      <c r="S18" s="22">
        <f t="shared" si="1"/>
        <v>0</v>
      </c>
      <c r="T18" s="22">
        <f t="shared" si="2"/>
        <v>0</v>
      </c>
      <c r="AC18" s="22">
        <f t="shared" si="3"/>
        <v>0</v>
      </c>
      <c r="AD18" s="22">
        <f t="shared" si="0"/>
        <v>0</v>
      </c>
    </row>
    <row r="19" spans="1:32" x14ac:dyDescent="0.25">
      <c r="A19" t="s">
        <v>34</v>
      </c>
      <c r="B19">
        <v>3215</v>
      </c>
      <c r="C19">
        <v>1696</v>
      </c>
      <c r="D19">
        <v>1519</v>
      </c>
      <c r="E19">
        <v>594</v>
      </c>
      <c r="F19">
        <v>1102</v>
      </c>
      <c r="G19">
        <v>403</v>
      </c>
      <c r="H19">
        <v>1116</v>
      </c>
      <c r="I19">
        <v>997</v>
      </c>
      <c r="J19">
        <v>403</v>
      </c>
      <c r="L19">
        <v>3043</v>
      </c>
      <c r="M19">
        <v>1809</v>
      </c>
      <c r="N19">
        <v>1234</v>
      </c>
      <c r="O19">
        <v>593</v>
      </c>
      <c r="P19">
        <v>1216</v>
      </c>
      <c r="Q19">
        <v>399</v>
      </c>
      <c r="R19">
        <v>835</v>
      </c>
      <c r="S19" s="27">
        <f t="shared" si="1"/>
        <v>992</v>
      </c>
      <c r="T19" s="27">
        <f t="shared" si="2"/>
        <v>399</v>
      </c>
      <c r="V19">
        <v>3083</v>
      </c>
      <c r="W19">
        <v>1882</v>
      </c>
      <c r="X19">
        <v>1201</v>
      </c>
      <c r="Y19">
        <v>594</v>
      </c>
      <c r="Z19">
        <v>1288</v>
      </c>
      <c r="AA19">
        <v>386</v>
      </c>
      <c r="AC19" s="22">
        <f t="shared" si="3"/>
        <v>980</v>
      </c>
      <c r="AD19" s="22">
        <f t="shared" si="0"/>
        <v>386</v>
      </c>
      <c r="AE19">
        <v>980</v>
      </c>
      <c r="AF19">
        <v>386</v>
      </c>
    </row>
    <row r="20" spans="1:32" x14ac:dyDescent="0.25">
      <c r="A20" t="s">
        <v>132</v>
      </c>
      <c r="B20">
        <v>4704</v>
      </c>
      <c r="C20">
        <v>2699</v>
      </c>
      <c r="D20">
        <v>2005</v>
      </c>
      <c r="E20">
        <v>682</v>
      </c>
      <c r="F20">
        <v>2017</v>
      </c>
      <c r="G20">
        <v>472</v>
      </c>
      <c r="H20">
        <v>1533</v>
      </c>
      <c r="I20">
        <v>1154</v>
      </c>
      <c r="J20">
        <v>472</v>
      </c>
      <c r="L20">
        <v>4712</v>
      </c>
      <c r="M20">
        <v>2704</v>
      </c>
      <c r="N20">
        <v>2008</v>
      </c>
      <c r="O20">
        <v>681</v>
      </c>
      <c r="P20">
        <v>2023</v>
      </c>
      <c r="Q20">
        <v>469</v>
      </c>
      <c r="R20">
        <v>1539</v>
      </c>
      <c r="S20" s="27">
        <f t="shared" si="1"/>
        <v>1150</v>
      </c>
      <c r="T20" s="27">
        <f t="shared" si="2"/>
        <v>469</v>
      </c>
      <c r="V20">
        <v>4690</v>
      </c>
      <c r="W20">
        <v>2700</v>
      </c>
      <c r="X20">
        <v>1990</v>
      </c>
      <c r="Y20">
        <v>678</v>
      </c>
      <c r="Z20">
        <v>2022</v>
      </c>
      <c r="AA20">
        <v>466</v>
      </c>
      <c r="AC20" s="22">
        <f t="shared" si="3"/>
        <v>1144</v>
      </c>
      <c r="AD20" s="22">
        <f t="shared" si="0"/>
        <v>466</v>
      </c>
      <c r="AE20" s="10">
        <v>1138.4033001512489</v>
      </c>
      <c r="AF20" s="10">
        <v>464.49568421784517</v>
      </c>
    </row>
    <row r="21" spans="1:32" x14ac:dyDescent="0.25">
      <c r="A21" t="s">
        <v>39</v>
      </c>
      <c r="B21">
        <v>453</v>
      </c>
      <c r="C21">
        <v>291</v>
      </c>
      <c r="D21">
        <v>162</v>
      </c>
      <c r="E21">
        <v>291</v>
      </c>
      <c r="G21">
        <v>162</v>
      </c>
      <c r="I21">
        <v>453</v>
      </c>
      <c r="J21">
        <v>162</v>
      </c>
      <c r="L21">
        <v>443</v>
      </c>
      <c r="M21">
        <v>291</v>
      </c>
      <c r="N21">
        <v>152</v>
      </c>
      <c r="O21">
        <v>291</v>
      </c>
      <c r="Q21">
        <v>152</v>
      </c>
      <c r="S21" s="22">
        <f t="shared" si="1"/>
        <v>443</v>
      </c>
      <c r="T21" s="22">
        <f t="shared" si="2"/>
        <v>152</v>
      </c>
      <c r="V21">
        <v>437</v>
      </c>
      <c r="W21">
        <v>295</v>
      </c>
      <c r="X21">
        <v>142</v>
      </c>
      <c r="Y21">
        <v>295</v>
      </c>
      <c r="AA21">
        <v>142</v>
      </c>
      <c r="AC21" s="22">
        <f t="shared" si="3"/>
        <v>437</v>
      </c>
      <c r="AD21" s="22">
        <f t="shared" si="0"/>
        <v>142</v>
      </c>
    </row>
    <row r="22" spans="1:32" x14ac:dyDescent="0.25">
      <c r="A22" t="s">
        <v>55</v>
      </c>
      <c r="B22">
        <v>101</v>
      </c>
      <c r="C22">
        <v>90</v>
      </c>
      <c r="D22">
        <v>11</v>
      </c>
      <c r="E22">
        <v>90</v>
      </c>
      <c r="G22">
        <v>11</v>
      </c>
      <c r="I22">
        <v>101</v>
      </c>
      <c r="J22">
        <v>11</v>
      </c>
      <c r="L22">
        <v>101</v>
      </c>
      <c r="M22">
        <v>90</v>
      </c>
      <c r="N22">
        <v>11</v>
      </c>
      <c r="O22">
        <v>90</v>
      </c>
      <c r="Q22">
        <v>11</v>
      </c>
      <c r="S22" s="22">
        <f t="shared" si="1"/>
        <v>101</v>
      </c>
      <c r="T22" s="22">
        <f t="shared" si="2"/>
        <v>11</v>
      </c>
      <c r="V22">
        <v>141</v>
      </c>
      <c r="W22">
        <v>130</v>
      </c>
      <c r="X22">
        <v>11</v>
      </c>
      <c r="Y22">
        <v>130</v>
      </c>
      <c r="AA22">
        <v>11</v>
      </c>
      <c r="AC22" s="22">
        <f t="shared" si="3"/>
        <v>141</v>
      </c>
      <c r="AD22" s="22">
        <f t="shared" si="0"/>
        <v>11</v>
      </c>
    </row>
    <row r="23" spans="1:32" x14ac:dyDescent="0.25">
      <c r="A23" t="s">
        <v>56</v>
      </c>
      <c r="B23">
        <v>1615</v>
      </c>
      <c r="C23">
        <v>608</v>
      </c>
      <c r="D23">
        <v>1007</v>
      </c>
      <c r="E23">
        <v>181</v>
      </c>
      <c r="F23">
        <v>427</v>
      </c>
      <c r="G23">
        <v>273</v>
      </c>
      <c r="H23">
        <v>734</v>
      </c>
      <c r="I23">
        <v>454</v>
      </c>
      <c r="J23">
        <v>273</v>
      </c>
      <c r="L23">
        <v>1613</v>
      </c>
      <c r="M23">
        <v>609</v>
      </c>
      <c r="N23">
        <v>1004</v>
      </c>
      <c r="O23">
        <v>181</v>
      </c>
      <c r="P23">
        <v>428</v>
      </c>
      <c r="Q23">
        <v>274</v>
      </c>
      <c r="R23">
        <v>730</v>
      </c>
      <c r="S23" s="27">
        <f t="shared" si="1"/>
        <v>455</v>
      </c>
      <c r="T23" s="27">
        <f t="shared" si="2"/>
        <v>274</v>
      </c>
      <c r="V23">
        <v>1616</v>
      </c>
      <c r="W23">
        <v>611</v>
      </c>
      <c r="X23">
        <v>1005</v>
      </c>
      <c r="Y23">
        <v>183</v>
      </c>
      <c r="Z23">
        <v>428</v>
      </c>
      <c r="AA23">
        <v>273</v>
      </c>
      <c r="AC23" s="22">
        <f t="shared" si="3"/>
        <v>456</v>
      </c>
      <c r="AD23" s="22">
        <f t="shared" si="0"/>
        <v>273</v>
      </c>
      <c r="AE23">
        <v>456</v>
      </c>
      <c r="AF23">
        <v>273</v>
      </c>
    </row>
    <row r="24" spans="1:32" x14ac:dyDescent="0.25">
      <c r="A24" t="s">
        <v>57</v>
      </c>
      <c r="B24">
        <v>266</v>
      </c>
      <c r="C24">
        <v>166</v>
      </c>
      <c r="D24">
        <v>100</v>
      </c>
      <c r="E24">
        <v>166</v>
      </c>
      <c r="G24">
        <v>100</v>
      </c>
      <c r="I24">
        <v>266</v>
      </c>
      <c r="J24">
        <v>100</v>
      </c>
      <c r="L24">
        <v>263</v>
      </c>
      <c r="M24">
        <v>166</v>
      </c>
      <c r="N24">
        <v>97</v>
      </c>
      <c r="O24">
        <v>166</v>
      </c>
      <c r="Q24">
        <v>97</v>
      </c>
      <c r="S24" s="22">
        <f t="shared" si="1"/>
        <v>263</v>
      </c>
      <c r="T24" s="22">
        <f t="shared" si="2"/>
        <v>97</v>
      </c>
      <c r="V24">
        <v>261</v>
      </c>
      <c r="W24">
        <v>165</v>
      </c>
      <c r="X24">
        <v>96</v>
      </c>
      <c r="Y24">
        <v>165</v>
      </c>
      <c r="AA24">
        <v>96</v>
      </c>
      <c r="AC24" s="22">
        <f t="shared" si="3"/>
        <v>261</v>
      </c>
      <c r="AD24" s="22">
        <f t="shared" si="0"/>
        <v>96</v>
      </c>
    </row>
    <row r="25" spans="1:32" x14ac:dyDescent="0.25">
      <c r="A25" t="s">
        <v>58</v>
      </c>
      <c r="B25">
        <v>81</v>
      </c>
      <c r="C25">
        <v>71</v>
      </c>
      <c r="D25">
        <v>10</v>
      </c>
      <c r="E25">
        <v>71</v>
      </c>
      <c r="G25">
        <v>10</v>
      </c>
      <c r="I25">
        <v>81</v>
      </c>
      <c r="J25">
        <v>10</v>
      </c>
      <c r="L25">
        <v>81</v>
      </c>
      <c r="M25">
        <v>71</v>
      </c>
      <c r="N25">
        <v>10</v>
      </c>
      <c r="O25">
        <v>71</v>
      </c>
      <c r="Q25">
        <v>10</v>
      </c>
      <c r="S25" s="22">
        <f t="shared" si="1"/>
        <v>81</v>
      </c>
      <c r="T25" s="22">
        <f t="shared" si="2"/>
        <v>10</v>
      </c>
      <c r="V25">
        <v>81</v>
      </c>
      <c r="W25">
        <v>71</v>
      </c>
      <c r="X25">
        <v>10</v>
      </c>
      <c r="Y25">
        <v>71</v>
      </c>
      <c r="AA25">
        <v>10</v>
      </c>
      <c r="AB25">
        <v>249</v>
      </c>
      <c r="AC25" s="22">
        <f t="shared" si="3"/>
        <v>81</v>
      </c>
      <c r="AD25" s="22">
        <f t="shared" si="0"/>
        <v>10</v>
      </c>
    </row>
    <row r="26" spans="1:32" x14ac:dyDescent="0.25">
      <c r="A26" t="s">
        <v>59</v>
      </c>
      <c r="B26">
        <v>1019</v>
      </c>
      <c r="C26">
        <v>761</v>
      </c>
      <c r="D26">
        <v>258</v>
      </c>
      <c r="E26">
        <v>761</v>
      </c>
      <c r="G26">
        <v>258</v>
      </c>
      <c r="I26">
        <v>1019</v>
      </c>
      <c r="J26">
        <v>258</v>
      </c>
      <c r="L26">
        <v>1015</v>
      </c>
      <c r="M26">
        <v>759</v>
      </c>
      <c r="N26">
        <v>256</v>
      </c>
      <c r="O26">
        <v>759</v>
      </c>
      <c r="Q26">
        <v>256</v>
      </c>
      <c r="S26" s="22">
        <f t="shared" si="1"/>
        <v>1015</v>
      </c>
      <c r="T26" s="22">
        <f t="shared" si="2"/>
        <v>256</v>
      </c>
      <c r="V26">
        <v>1015</v>
      </c>
      <c r="W26">
        <v>762</v>
      </c>
      <c r="X26">
        <v>253</v>
      </c>
      <c r="Y26">
        <v>762</v>
      </c>
      <c r="AA26">
        <v>253</v>
      </c>
      <c r="AB26">
        <v>488</v>
      </c>
      <c r="AC26" s="22">
        <f t="shared" si="3"/>
        <v>1015</v>
      </c>
      <c r="AD26" s="22">
        <f t="shared" si="0"/>
        <v>253</v>
      </c>
    </row>
    <row r="27" spans="1:32" x14ac:dyDescent="0.25">
      <c r="A27" t="s">
        <v>60</v>
      </c>
      <c r="B27">
        <v>693</v>
      </c>
      <c r="C27">
        <v>355</v>
      </c>
      <c r="D27">
        <v>338</v>
      </c>
      <c r="E27">
        <v>167</v>
      </c>
      <c r="F27">
        <v>188</v>
      </c>
      <c r="G27">
        <v>85</v>
      </c>
      <c r="H27">
        <v>253</v>
      </c>
      <c r="I27">
        <v>252</v>
      </c>
      <c r="J27">
        <v>85</v>
      </c>
      <c r="L27">
        <v>691</v>
      </c>
      <c r="M27">
        <v>356</v>
      </c>
      <c r="N27">
        <v>335</v>
      </c>
      <c r="O27">
        <v>167</v>
      </c>
      <c r="P27">
        <v>189</v>
      </c>
      <c r="Q27">
        <v>85</v>
      </c>
      <c r="R27">
        <v>250</v>
      </c>
      <c r="S27" s="22">
        <f t="shared" si="1"/>
        <v>252</v>
      </c>
      <c r="T27" s="22">
        <f t="shared" si="2"/>
        <v>85</v>
      </c>
      <c r="V27">
        <v>689</v>
      </c>
      <c r="W27">
        <v>356</v>
      </c>
      <c r="X27">
        <v>333</v>
      </c>
      <c r="Y27">
        <v>167</v>
      </c>
      <c r="Z27">
        <v>189</v>
      </c>
      <c r="AA27">
        <v>84</v>
      </c>
      <c r="AB27">
        <v>9</v>
      </c>
      <c r="AC27" s="22">
        <f t="shared" si="3"/>
        <v>251</v>
      </c>
      <c r="AD27" s="22">
        <f t="shared" si="0"/>
        <v>84</v>
      </c>
    </row>
    <row r="28" spans="1:32" x14ac:dyDescent="0.25">
      <c r="A28" t="s">
        <v>96</v>
      </c>
      <c r="S28" s="22">
        <f t="shared" si="1"/>
        <v>0</v>
      </c>
      <c r="T28" s="22">
        <f t="shared" si="2"/>
        <v>0</v>
      </c>
      <c r="AC28" s="22">
        <f t="shared" si="3"/>
        <v>0</v>
      </c>
      <c r="AD28" s="22">
        <f t="shared" si="0"/>
        <v>0</v>
      </c>
    </row>
    <row r="29" spans="1:32" x14ac:dyDescent="0.25">
      <c r="A29" t="s">
        <v>133</v>
      </c>
      <c r="S29" s="22">
        <f t="shared" si="1"/>
        <v>0</v>
      </c>
      <c r="T29" s="22">
        <f t="shared" si="2"/>
        <v>0</v>
      </c>
      <c r="AC29" s="22">
        <f t="shared" si="3"/>
        <v>0</v>
      </c>
      <c r="AD29" s="22">
        <f t="shared" si="0"/>
        <v>0</v>
      </c>
    </row>
    <row r="30" spans="1:32" x14ac:dyDescent="0.25">
      <c r="A30" t="s">
        <v>61</v>
      </c>
      <c r="B30" s="91">
        <v>1691</v>
      </c>
      <c r="C30" s="91">
        <v>927</v>
      </c>
      <c r="D30" s="91">
        <v>764</v>
      </c>
      <c r="E30" s="91">
        <v>631</v>
      </c>
      <c r="F30" s="91">
        <v>296</v>
      </c>
      <c r="G30" s="91">
        <v>268</v>
      </c>
      <c r="H30" s="91">
        <v>496</v>
      </c>
      <c r="I30" s="91">
        <f>E30+G30</f>
        <v>899</v>
      </c>
      <c r="J30" s="91">
        <f>F30+H30</f>
        <v>792</v>
      </c>
      <c r="L30">
        <v>1671</v>
      </c>
      <c r="M30">
        <v>912</v>
      </c>
      <c r="N30">
        <v>759</v>
      </c>
      <c r="O30">
        <v>624</v>
      </c>
      <c r="P30">
        <v>288</v>
      </c>
      <c r="Q30">
        <v>266</v>
      </c>
      <c r="R30">
        <v>493</v>
      </c>
      <c r="S30" s="22">
        <f t="shared" si="1"/>
        <v>890</v>
      </c>
      <c r="T30" s="22">
        <f t="shared" si="2"/>
        <v>266</v>
      </c>
      <c r="V30">
        <v>1686</v>
      </c>
      <c r="W30">
        <v>932</v>
      </c>
      <c r="X30">
        <v>754</v>
      </c>
      <c r="Y30">
        <v>637</v>
      </c>
      <c r="Z30">
        <v>295</v>
      </c>
      <c r="AA30">
        <v>266</v>
      </c>
      <c r="AC30" s="22">
        <f t="shared" si="3"/>
        <v>903</v>
      </c>
      <c r="AD30" s="22">
        <f t="shared" si="0"/>
        <v>266</v>
      </c>
    </row>
    <row r="31" spans="1:32" x14ac:dyDescent="0.25">
      <c r="A31" t="s">
        <v>62</v>
      </c>
      <c r="B31">
        <v>97</v>
      </c>
      <c r="C31">
        <v>81</v>
      </c>
      <c r="D31">
        <v>16</v>
      </c>
      <c r="E31">
        <v>64</v>
      </c>
      <c r="F31">
        <v>17</v>
      </c>
      <c r="G31">
        <v>7</v>
      </c>
      <c r="H31">
        <v>9</v>
      </c>
      <c r="I31">
        <v>71</v>
      </c>
      <c r="J31">
        <v>7</v>
      </c>
      <c r="L31">
        <v>97</v>
      </c>
      <c r="M31">
        <v>81</v>
      </c>
      <c r="N31">
        <v>16</v>
      </c>
      <c r="O31">
        <v>64</v>
      </c>
      <c r="P31">
        <v>17</v>
      </c>
      <c r="Q31">
        <v>7</v>
      </c>
      <c r="R31">
        <v>9</v>
      </c>
      <c r="S31" s="22">
        <f t="shared" si="1"/>
        <v>71</v>
      </c>
      <c r="T31" s="22">
        <f t="shared" si="2"/>
        <v>7</v>
      </c>
      <c r="V31">
        <v>97</v>
      </c>
      <c r="W31">
        <v>81</v>
      </c>
      <c r="X31">
        <v>16</v>
      </c>
      <c r="Y31">
        <v>64</v>
      </c>
      <c r="Z31">
        <v>17</v>
      </c>
      <c r="AA31">
        <v>7</v>
      </c>
      <c r="AC31" s="22">
        <f t="shared" si="3"/>
        <v>71</v>
      </c>
      <c r="AD31" s="22">
        <f t="shared" si="0"/>
        <v>7</v>
      </c>
    </row>
    <row r="32" spans="1:32" x14ac:dyDescent="0.25">
      <c r="A32" t="s">
        <v>102</v>
      </c>
      <c r="S32" s="22">
        <f t="shared" si="1"/>
        <v>0</v>
      </c>
      <c r="T32" s="22">
        <f t="shared" si="2"/>
        <v>0</v>
      </c>
      <c r="AC32" s="22">
        <f t="shared" si="3"/>
        <v>0</v>
      </c>
      <c r="AD32" s="22">
        <f t="shared" si="0"/>
        <v>0</v>
      </c>
    </row>
    <row r="33" spans="1:32" x14ac:dyDescent="0.25">
      <c r="A33" t="s">
        <v>63</v>
      </c>
      <c r="B33">
        <v>21</v>
      </c>
      <c r="C33">
        <v>18</v>
      </c>
      <c r="D33">
        <v>3</v>
      </c>
      <c r="E33">
        <v>18</v>
      </c>
      <c r="G33">
        <v>3</v>
      </c>
      <c r="I33">
        <v>21</v>
      </c>
      <c r="J33">
        <v>3</v>
      </c>
      <c r="L33">
        <v>21</v>
      </c>
      <c r="M33">
        <v>18</v>
      </c>
      <c r="N33">
        <v>3</v>
      </c>
      <c r="O33">
        <v>18</v>
      </c>
      <c r="Q33">
        <v>3</v>
      </c>
      <c r="S33" s="22">
        <f t="shared" si="1"/>
        <v>21</v>
      </c>
      <c r="T33" s="22">
        <f t="shared" si="2"/>
        <v>3</v>
      </c>
      <c r="V33">
        <v>21</v>
      </c>
      <c r="W33">
        <v>18</v>
      </c>
      <c r="X33">
        <v>3</v>
      </c>
      <c r="Y33">
        <v>18</v>
      </c>
      <c r="AA33">
        <v>3</v>
      </c>
      <c r="AC33" s="22">
        <f t="shared" si="3"/>
        <v>21</v>
      </c>
      <c r="AD33" s="22">
        <f t="shared" si="0"/>
        <v>3</v>
      </c>
    </row>
    <row r="34" spans="1:32" x14ac:dyDescent="0.25">
      <c r="A34" t="s">
        <v>64</v>
      </c>
      <c r="B34">
        <v>72</v>
      </c>
      <c r="C34">
        <v>57</v>
      </c>
      <c r="D34">
        <v>15</v>
      </c>
      <c r="E34">
        <v>57</v>
      </c>
      <c r="G34">
        <v>15</v>
      </c>
      <c r="I34">
        <v>72</v>
      </c>
      <c r="J34">
        <v>15</v>
      </c>
      <c r="L34">
        <v>71</v>
      </c>
      <c r="M34">
        <v>57</v>
      </c>
      <c r="N34">
        <v>14</v>
      </c>
      <c r="O34">
        <v>57</v>
      </c>
      <c r="Q34">
        <v>14</v>
      </c>
      <c r="S34" s="22">
        <f t="shared" si="1"/>
        <v>71</v>
      </c>
      <c r="T34" s="22">
        <f t="shared" si="2"/>
        <v>14</v>
      </c>
      <c r="V34">
        <v>71</v>
      </c>
      <c r="W34">
        <v>57</v>
      </c>
      <c r="X34">
        <v>14</v>
      </c>
      <c r="Y34">
        <v>57</v>
      </c>
      <c r="AA34">
        <v>14</v>
      </c>
      <c r="AB34">
        <v>0</v>
      </c>
      <c r="AC34" s="22">
        <f t="shared" si="3"/>
        <v>71</v>
      </c>
      <c r="AD34" s="22">
        <f t="shared" si="0"/>
        <v>14</v>
      </c>
    </row>
    <row r="35" spans="1:32" x14ac:dyDescent="0.25">
      <c r="A35" t="s">
        <v>103</v>
      </c>
      <c r="S35" s="22">
        <f t="shared" si="1"/>
        <v>0</v>
      </c>
      <c r="T35" s="22">
        <f t="shared" si="2"/>
        <v>0</v>
      </c>
      <c r="AC35" s="22">
        <f t="shared" si="3"/>
        <v>0</v>
      </c>
      <c r="AD35" s="22">
        <f t="shared" si="0"/>
        <v>0</v>
      </c>
    </row>
    <row r="36" spans="1:32" x14ac:dyDescent="0.25">
      <c r="A36" t="s">
        <v>65</v>
      </c>
      <c r="B36">
        <v>124556</v>
      </c>
      <c r="C36">
        <v>114124</v>
      </c>
      <c r="D36">
        <v>10432</v>
      </c>
      <c r="E36">
        <v>114124</v>
      </c>
      <c r="G36">
        <v>10432</v>
      </c>
      <c r="I36">
        <v>124556</v>
      </c>
      <c r="J36">
        <v>10432</v>
      </c>
      <c r="L36">
        <v>123489</v>
      </c>
      <c r="M36">
        <v>113478</v>
      </c>
      <c r="N36">
        <v>10011</v>
      </c>
      <c r="O36">
        <v>113478</v>
      </c>
      <c r="Q36">
        <v>10011</v>
      </c>
      <c r="S36" s="22">
        <f t="shared" si="1"/>
        <v>123489</v>
      </c>
      <c r="T36" s="22">
        <f t="shared" si="2"/>
        <v>10011</v>
      </c>
      <c r="V36">
        <v>123139</v>
      </c>
      <c r="W36">
        <v>113390</v>
      </c>
      <c r="X36">
        <v>9749</v>
      </c>
      <c r="Y36">
        <v>113390</v>
      </c>
      <c r="AA36">
        <v>9749</v>
      </c>
      <c r="AC36" s="22">
        <f t="shared" si="3"/>
        <v>123139</v>
      </c>
      <c r="AD36" s="22">
        <f t="shared" si="0"/>
        <v>9749</v>
      </c>
    </row>
    <row r="37" spans="1:32" x14ac:dyDescent="0.25">
      <c r="A37" t="s">
        <v>66</v>
      </c>
      <c r="B37">
        <v>6000</v>
      </c>
      <c r="C37">
        <v>2766</v>
      </c>
      <c r="D37">
        <v>3234</v>
      </c>
      <c r="E37">
        <v>2766</v>
      </c>
      <c r="G37">
        <v>3234</v>
      </c>
      <c r="I37">
        <v>6000</v>
      </c>
      <c r="J37">
        <v>3234</v>
      </c>
      <c r="L37">
        <v>5913</v>
      </c>
      <c r="M37">
        <v>2746</v>
      </c>
      <c r="N37">
        <v>3167</v>
      </c>
      <c r="O37">
        <v>2746</v>
      </c>
      <c r="Q37">
        <v>3167</v>
      </c>
      <c r="S37" s="22">
        <f t="shared" si="1"/>
        <v>5913</v>
      </c>
      <c r="T37" s="22">
        <f t="shared" si="2"/>
        <v>3167</v>
      </c>
      <c r="V37">
        <v>5836</v>
      </c>
      <c r="W37">
        <v>2742</v>
      </c>
      <c r="X37">
        <v>3094</v>
      </c>
      <c r="Y37">
        <v>2742</v>
      </c>
      <c r="AA37">
        <v>3094</v>
      </c>
      <c r="AC37" s="22">
        <f t="shared" si="3"/>
        <v>5836</v>
      </c>
      <c r="AD37" s="22">
        <f t="shared" si="0"/>
        <v>3094</v>
      </c>
    </row>
    <row r="38" spans="1:32" x14ac:dyDescent="0.25">
      <c r="A38" t="s">
        <v>35</v>
      </c>
      <c r="B38">
        <v>1464</v>
      </c>
      <c r="C38">
        <v>855</v>
      </c>
      <c r="D38">
        <v>609</v>
      </c>
      <c r="E38">
        <v>631</v>
      </c>
      <c r="F38">
        <v>224</v>
      </c>
      <c r="G38">
        <v>173</v>
      </c>
      <c r="H38">
        <v>436</v>
      </c>
      <c r="I38">
        <v>804</v>
      </c>
      <c r="J38">
        <v>173</v>
      </c>
      <c r="L38">
        <v>1464</v>
      </c>
      <c r="M38">
        <v>855</v>
      </c>
      <c r="N38">
        <v>609</v>
      </c>
      <c r="O38">
        <v>631</v>
      </c>
      <c r="P38">
        <v>224</v>
      </c>
      <c r="Q38">
        <v>173</v>
      </c>
      <c r="R38">
        <v>436</v>
      </c>
      <c r="S38" s="22">
        <f t="shared" si="1"/>
        <v>804</v>
      </c>
      <c r="T38" s="22">
        <f t="shared" si="2"/>
        <v>173</v>
      </c>
      <c r="V38">
        <v>1455</v>
      </c>
      <c r="W38">
        <v>837</v>
      </c>
      <c r="X38">
        <v>618</v>
      </c>
      <c r="Y38">
        <v>614</v>
      </c>
      <c r="Z38">
        <v>223</v>
      </c>
      <c r="AA38">
        <v>182</v>
      </c>
      <c r="AC38" s="22">
        <f t="shared" si="3"/>
        <v>796</v>
      </c>
      <c r="AD38" s="22">
        <f t="shared" si="0"/>
        <v>182</v>
      </c>
    </row>
    <row r="39" spans="1:32" x14ac:dyDescent="0.25">
      <c r="A39" t="s">
        <v>97</v>
      </c>
      <c r="S39" s="22">
        <f t="shared" si="1"/>
        <v>0</v>
      </c>
      <c r="T39" s="22">
        <f t="shared" si="2"/>
        <v>0</v>
      </c>
      <c r="AC39" s="22">
        <f t="shared" si="3"/>
        <v>0</v>
      </c>
      <c r="AD39" s="22">
        <f t="shared" si="0"/>
        <v>0</v>
      </c>
    </row>
    <row r="40" spans="1:32" x14ac:dyDescent="0.25">
      <c r="A40" t="s">
        <v>67</v>
      </c>
      <c r="B40">
        <v>334</v>
      </c>
      <c r="C40">
        <v>227</v>
      </c>
      <c r="D40">
        <v>107</v>
      </c>
      <c r="E40">
        <v>227</v>
      </c>
      <c r="G40">
        <v>107</v>
      </c>
      <c r="I40">
        <v>334</v>
      </c>
      <c r="J40">
        <v>107</v>
      </c>
      <c r="L40">
        <v>335</v>
      </c>
      <c r="M40">
        <v>227</v>
      </c>
      <c r="N40">
        <v>108</v>
      </c>
      <c r="O40">
        <v>227</v>
      </c>
      <c r="Q40">
        <v>108</v>
      </c>
      <c r="S40" s="22">
        <f t="shared" si="1"/>
        <v>335</v>
      </c>
      <c r="T40" s="22">
        <f t="shared" si="2"/>
        <v>108</v>
      </c>
      <c r="V40">
        <v>335</v>
      </c>
      <c r="W40">
        <v>227</v>
      </c>
      <c r="X40">
        <v>108</v>
      </c>
      <c r="Y40">
        <v>227</v>
      </c>
      <c r="AA40">
        <v>108</v>
      </c>
      <c r="AC40" s="22">
        <f t="shared" si="3"/>
        <v>335</v>
      </c>
      <c r="AD40" s="22">
        <f t="shared" si="0"/>
        <v>108</v>
      </c>
    </row>
    <row r="41" spans="1:32" x14ac:dyDescent="0.25">
      <c r="A41" t="s">
        <v>68</v>
      </c>
      <c r="B41">
        <v>2000</v>
      </c>
      <c r="C41">
        <v>1003</v>
      </c>
      <c r="D41">
        <v>997</v>
      </c>
      <c r="E41">
        <v>1003</v>
      </c>
      <c r="G41">
        <v>997</v>
      </c>
      <c r="I41">
        <v>2000</v>
      </c>
      <c r="J41">
        <v>997</v>
      </c>
      <c r="L41">
        <v>1993</v>
      </c>
      <c r="M41">
        <v>1006</v>
      </c>
      <c r="N41">
        <v>987</v>
      </c>
      <c r="O41">
        <v>1006</v>
      </c>
      <c r="Q41">
        <v>987</v>
      </c>
      <c r="S41" s="22">
        <f t="shared" si="1"/>
        <v>1993</v>
      </c>
      <c r="T41" s="22">
        <f t="shared" si="2"/>
        <v>987</v>
      </c>
      <c r="V41">
        <v>1980</v>
      </c>
      <c r="W41">
        <v>1010</v>
      </c>
      <c r="X41">
        <v>970</v>
      </c>
      <c r="Y41">
        <v>1010</v>
      </c>
      <c r="AA41">
        <v>970</v>
      </c>
      <c r="AC41" s="22">
        <f t="shared" si="3"/>
        <v>1980</v>
      </c>
      <c r="AD41" s="22">
        <f t="shared" si="0"/>
        <v>970</v>
      </c>
    </row>
    <row r="42" spans="1:32" x14ac:dyDescent="0.25">
      <c r="A42" t="s">
        <v>69</v>
      </c>
      <c r="B42">
        <v>225</v>
      </c>
      <c r="C42">
        <v>158</v>
      </c>
      <c r="D42">
        <v>67</v>
      </c>
      <c r="E42">
        <v>158</v>
      </c>
      <c r="G42">
        <v>67</v>
      </c>
      <c r="I42">
        <v>225</v>
      </c>
      <c r="J42">
        <v>67</v>
      </c>
      <c r="L42">
        <v>221</v>
      </c>
      <c r="M42">
        <v>156</v>
      </c>
      <c r="N42">
        <v>65</v>
      </c>
      <c r="O42">
        <v>156</v>
      </c>
      <c r="Q42">
        <v>65</v>
      </c>
      <c r="S42" s="22">
        <f t="shared" si="1"/>
        <v>221</v>
      </c>
      <c r="T42" s="22">
        <f t="shared" si="2"/>
        <v>65</v>
      </c>
      <c r="V42">
        <v>221</v>
      </c>
      <c r="W42">
        <v>156</v>
      </c>
      <c r="X42">
        <v>65</v>
      </c>
      <c r="Y42">
        <v>156</v>
      </c>
      <c r="AA42">
        <v>65</v>
      </c>
      <c r="AC42" s="22">
        <f t="shared" si="3"/>
        <v>221</v>
      </c>
      <c r="AD42" s="22">
        <f t="shared" si="0"/>
        <v>65</v>
      </c>
    </row>
    <row r="43" spans="1:32" x14ac:dyDescent="0.25">
      <c r="A43" t="s">
        <v>70</v>
      </c>
      <c r="B43">
        <v>364</v>
      </c>
      <c r="C43">
        <v>261</v>
      </c>
      <c r="D43">
        <v>103</v>
      </c>
      <c r="E43">
        <v>261</v>
      </c>
      <c r="G43">
        <v>103</v>
      </c>
      <c r="I43">
        <v>364</v>
      </c>
      <c r="J43">
        <v>103</v>
      </c>
      <c r="L43">
        <v>353</v>
      </c>
      <c r="M43">
        <v>262</v>
      </c>
      <c r="N43">
        <v>91</v>
      </c>
      <c r="O43">
        <v>262</v>
      </c>
      <c r="Q43">
        <v>91</v>
      </c>
      <c r="S43" s="22">
        <f t="shared" si="1"/>
        <v>353</v>
      </c>
      <c r="T43" s="22">
        <f t="shared" si="2"/>
        <v>91</v>
      </c>
      <c r="V43">
        <v>358</v>
      </c>
      <c r="W43">
        <v>263</v>
      </c>
      <c r="X43">
        <v>95</v>
      </c>
      <c r="Y43">
        <v>263</v>
      </c>
      <c r="AA43">
        <v>95</v>
      </c>
      <c r="AB43">
        <v>1453</v>
      </c>
      <c r="AC43" s="22">
        <f t="shared" si="3"/>
        <v>358</v>
      </c>
      <c r="AD43" s="22">
        <f t="shared" si="0"/>
        <v>95</v>
      </c>
    </row>
    <row r="44" spans="1:32" x14ac:dyDescent="0.25">
      <c r="A44" t="s">
        <v>71</v>
      </c>
      <c r="B44">
        <v>3077</v>
      </c>
      <c r="C44">
        <v>1390</v>
      </c>
      <c r="D44">
        <v>1687</v>
      </c>
      <c r="E44">
        <v>1390</v>
      </c>
      <c r="G44">
        <v>1687</v>
      </c>
      <c r="I44">
        <v>3077</v>
      </c>
      <c r="J44">
        <v>1687</v>
      </c>
      <c r="L44">
        <v>3070</v>
      </c>
      <c r="M44">
        <v>1390</v>
      </c>
      <c r="N44">
        <v>1680</v>
      </c>
      <c r="O44">
        <v>1390</v>
      </c>
      <c r="Q44">
        <v>1680</v>
      </c>
      <c r="S44" s="22">
        <f t="shared" si="1"/>
        <v>3070</v>
      </c>
      <c r="T44" s="22">
        <f t="shared" si="2"/>
        <v>1680</v>
      </c>
      <c r="V44">
        <v>3060</v>
      </c>
      <c r="W44">
        <v>1393</v>
      </c>
      <c r="X44">
        <v>1667</v>
      </c>
      <c r="Y44">
        <v>1393</v>
      </c>
      <c r="AA44">
        <v>1667</v>
      </c>
      <c r="AC44" s="22">
        <f t="shared" si="3"/>
        <v>3060</v>
      </c>
      <c r="AD44" s="22">
        <f t="shared" si="0"/>
        <v>1667</v>
      </c>
    </row>
    <row r="45" spans="1:32" x14ac:dyDescent="0.25">
      <c r="A45" t="s">
        <v>134</v>
      </c>
      <c r="S45" s="22">
        <f t="shared" si="1"/>
        <v>0</v>
      </c>
      <c r="T45" s="22">
        <f t="shared" si="2"/>
        <v>0</v>
      </c>
      <c r="AC45" s="22">
        <f t="shared" si="3"/>
        <v>0</v>
      </c>
      <c r="AD45" s="22">
        <f t="shared" si="0"/>
        <v>0</v>
      </c>
    </row>
    <row r="46" spans="1:32" x14ac:dyDescent="0.25">
      <c r="A46" t="s">
        <v>72</v>
      </c>
      <c r="B46">
        <v>2814</v>
      </c>
      <c r="C46">
        <v>784</v>
      </c>
      <c r="D46">
        <v>2030</v>
      </c>
      <c r="E46">
        <v>611</v>
      </c>
      <c r="F46">
        <v>173</v>
      </c>
      <c r="G46">
        <v>523</v>
      </c>
      <c r="H46">
        <v>1507</v>
      </c>
      <c r="I46">
        <v>1134</v>
      </c>
      <c r="J46">
        <v>523</v>
      </c>
      <c r="L46">
        <v>2767</v>
      </c>
      <c r="M46">
        <v>781</v>
      </c>
      <c r="N46">
        <v>1986</v>
      </c>
      <c r="O46">
        <v>608</v>
      </c>
      <c r="P46">
        <v>173</v>
      </c>
      <c r="Q46">
        <v>508</v>
      </c>
      <c r="R46">
        <v>1478</v>
      </c>
      <c r="S46" s="27">
        <f t="shared" si="1"/>
        <v>1116</v>
      </c>
      <c r="T46" s="27">
        <f t="shared" si="2"/>
        <v>508</v>
      </c>
      <c r="V46">
        <v>2723</v>
      </c>
      <c r="W46">
        <v>769</v>
      </c>
      <c r="X46">
        <v>1954</v>
      </c>
      <c r="Y46">
        <v>596</v>
      </c>
      <c r="Z46">
        <v>173</v>
      </c>
      <c r="AA46">
        <v>501</v>
      </c>
      <c r="AB46">
        <v>909</v>
      </c>
      <c r="AC46" s="22">
        <f t="shared" si="3"/>
        <v>1097</v>
      </c>
      <c r="AD46" s="22">
        <f t="shared" si="0"/>
        <v>501</v>
      </c>
      <c r="AE46" s="10">
        <v>1099.3542846697039</v>
      </c>
      <c r="AF46" s="10">
        <v>479.36845397138603</v>
      </c>
    </row>
    <row r="47" spans="1:32" x14ac:dyDescent="0.25">
      <c r="A47" t="s">
        <v>73</v>
      </c>
      <c r="B47">
        <v>1024</v>
      </c>
      <c r="C47">
        <v>466</v>
      </c>
      <c r="D47">
        <v>558</v>
      </c>
      <c r="E47">
        <v>466</v>
      </c>
      <c r="G47">
        <v>558</v>
      </c>
      <c r="I47">
        <v>1024</v>
      </c>
      <c r="J47">
        <v>558</v>
      </c>
      <c r="L47">
        <v>1029</v>
      </c>
      <c r="M47">
        <v>470</v>
      </c>
      <c r="N47">
        <v>559</v>
      </c>
      <c r="O47">
        <v>470</v>
      </c>
      <c r="Q47">
        <v>559</v>
      </c>
      <c r="S47" s="22">
        <f t="shared" si="1"/>
        <v>1029</v>
      </c>
      <c r="T47" s="22">
        <f t="shared" si="2"/>
        <v>559</v>
      </c>
      <c r="V47">
        <v>1028</v>
      </c>
      <c r="W47">
        <v>469</v>
      </c>
      <c r="X47">
        <v>559</v>
      </c>
      <c r="Y47">
        <v>469</v>
      </c>
      <c r="AA47">
        <v>559</v>
      </c>
      <c r="AC47" s="22">
        <f t="shared" si="3"/>
        <v>1028</v>
      </c>
      <c r="AD47" s="22">
        <f t="shared" si="0"/>
        <v>559</v>
      </c>
    </row>
    <row r="48" spans="1:32" x14ac:dyDescent="0.25">
      <c r="A48" t="s">
        <v>74</v>
      </c>
      <c r="B48">
        <v>4550</v>
      </c>
      <c r="C48">
        <v>2455</v>
      </c>
      <c r="D48">
        <v>2095</v>
      </c>
      <c r="E48">
        <v>1463</v>
      </c>
      <c r="F48">
        <v>992</v>
      </c>
      <c r="G48">
        <v>585</v>
      </c>
      <c r="H48">
        <v>1510</v>
      </c>
      <c r="I48">
        <v>2048</v>
      </c>
      <c r="J48">
        <v>585</v>
      </c>
      <c r="L48">
        <v>3287</v>
      </c>
      <c r="M48">
        <v>1760</v>
      </c>
      <c r="N48">
        <v>1527</v>
      </c>
      <c r="O48">
        <v>1473</v>
      </c>
      <c r="P48">
        <v>287</v>
      </c>
      <c r="Q48">
        <v>598</v>
      </c>
      <c r="R48">
        <v>929</v>
      </c>
      <c r="S48" s="27">
        <f t="shared" si="1"/>
        <v>2071</v>
      </c>
      <c r="T48" s="27">
        <f t="shared" si="2"/>
        <v>598</v>
      </c>
      <c r="V48">
        <v>3212</v>
      </c>
      <c r="W48">
        <v>1717</v>
      </c>
      <c r="X48">
        <v>1495</v>
      </c>
      <c r="Y48">
        <v>1455</v>
      </c>
      <c r="Z48">
        <v>262</v>
      </c>
      <c r="AA48">
        <v>586</v>
      </c>
      <c r="AC48" s="22">
        <f t="shared" si="3"/>
        <v>2041</v>
      </c>
      <c r="AD48" s="22">
        <f t="shared" si="0"/>
        <v>586</v>
      </c>
      <c r="AE48">
        <v>2041</v>
      </c>
      <c r="AF48">
        <v>586</v>
      </c>
    </row>
    <row r="49" spans="1:30" x14ac:dyDescent="0.25">
      <c r="A49" t="s">
        <v>75</v>
      </c>
      <c r="B49">
        <v>325</v>
      </c>
      <c r="C49">
        <v>216</v>
      </c>
      <c r="D49">
        <v>109</v>
      </c>
      <c r="E49">
        <v>216</v>
      </c>
      <c r="G49">
        <v>109</v>
      </c>
      <c r="I49">
        <v>325</v>
      </c>
      <c r="J49">
        <v>109</v>
      </c>
      <c r="L49">
        <v>369</v>
      </c>
      <c r="M49">
        <v>232</v>
      </c>
      <c r="N49">
        <v>137</v>
      </c>
      <c r="O49">
        <v>232</v>
      </c>
      <c r="Q49">
        <v>137</v>
      </c>
      <c r="S49" s="22">
        <f t="shared" si="1"/>
        <v>369</v>
      </c>
      <c r="T49" s="22">
        <f t="shared" si="2"/>
        <v>137</v>
      </c>
      <c r="V49">
        <v>368</v>
      </c>
      <c r="W49">
        <v>236</v>
      </c>
      <c r="X49">
        <v>132</v>
      </c>
      <c r="Y49">
        <v>236</v>
      </c>
      <c r="AA49">
        <v>132</v>
      </c>
      <c r="AC49" s="22">
        <f t="shared" si="3"/>
        <v>368</v>
      </c>
      <c r="AD49" s="22">
        <f t="shared" si="0"/>
        <v>132</v>
      </c>
    </row>
    <row r="50" spans="1:30" x14ac:dyDescent="0.25">
      <c r="A50" t="s">
        <v>135</v>
      </c>
      <c r="S50" s="22">
        <f t="shared" si="1"/>
        <v>0</v>
      </c>
      <c r="T50" s="22">
        <f t="shared" si="2"/>
        <v>0</v>
      </c>
      <c r="AC50" s="22">
        <f t="shared" si="3"/>
        <v>0</v>
      </c>
      <c r="AD50" s="22">
        <f t="shared" si="0"/>
        <v>0</v>
      </c>
    </row>
    <row r="51" spans="1:30" x14ac:dyDescent="0.25">
      <c r="A51" t="s">
        <v>76</v>
      </c>
      <c r="B51">
        <v>574</v>
      </c>
      <c r="C51">
        <v>492</v>
      </c>
      <c r="D51">
        <v>82</v>
      </c>
      <c r="E51">
        <v>492</v>
      </c>
      <c r="G51">
        <v>82</v>
      </c>
      <c r="I51">
        <v>574</v>
      </c>
      <c r="J51">
        <v>82</v>
      </c>
      <c r="L51">
        <v>574</v>
      </c>
      <c r="M51">
        <v>493</v>
      </c>
      <c r="N51">
        <v>81</v>
      </c>
      <c r="O51">
        <v>493</v>
      </c>
      <c r="Q51">
        <v>81</v>
      </c>
      <c r="S51" s="22">
        <f t="shared" si="1"/>
        <v>574</v>
      </c>
      <c r="T51" s="22">
        <f t="shared" si="2"/>
        <v>81</v>
      </c>
      <c r="V51">
        <v>573</v>
      </c>
      <c r="W51">
        <v>0</v>
      </c>
      <c r="X51">
        <v>0</v>
      </c>
      <c r="AC51" s="22">
        <f t="shared" si="3"/>
        <v>0</v>
      </c>
      <c r="AD51" s="22">
        <f t="shared" si="0"/>
        <v>0</v>
      </c>
    </row>
    <row r="52" spans="1:30" x14ac:dyDescent="0.25">
      <c r="A52" t="s">
        <v>77</v>
      </c>
      <c r="B52">
        <v>370</v>
      </c>
      <c r="C52">
        <v>367</v>
      </c>
      <c r="D52">
        <v>3</v>
      </c>
      <c r="E52">
        <v>367</v>
      </c>
      <c r="G52">
        <v>3</v>
      </c>
      <c r="I52">
        <v>370</v>
      </c>
      <c r="J52">
        <v>3</v>
      </c>
      <c r="L52">
        <v>370</v>
      </c>
      <c r="M52">
        <v>367</v>
      </c>
      <c r="N52">
        <v>3</v>
      </c>
      <c r="O52">
        <v>367</v>
      </c>
      <c r="Q52">
        <v>3</v>
      </c>
      <c r="S52" s="22">
        <f t="shared" si="1"/>
        <v>370</v>
      </c>
      <c r="T52" s="22">
        <f t="shared" si="2"/>
        <v>3</v>
      </c>
      <c r="V52">
        <v>370</v>
      </c>
      <c r="W52">
        <v>367</v>
      </c>
      <c r="X52">
        <v>3</v>
      </c>
      <c r="Y52">
        <v>367</v>
      </c>
      <c r="AA52">
        <v>3</v>
      </c>
      <c r="AC52" s="22">
        <f t="shared" si="3"/>
        <v>370</v>
      </c>
      <c r="AD52" s="22">
        <f t="shared" si="0"/>
        <v>3</v>
      </c>
    </row>
    <row r="53" spans="1:30" x14ac:dyDescent="0.25">
      <c r="A53" t="s">
        <v>78</v>
      </c>
      <c r="B53">
        <v>2011</v>
      </c>
      <c r="C53">
        <v>494</v>
      </c>
      <c r="D53">
        <v>1517</v>
      </c>
      <c r="E53">
        <v>494</v>
      </c>
      <c r="G53">
        <v>1517</v>
      </c>
      <c r="I53">
        <v>2011</v>
      </c>
      <c r="J53">
        <v>1517</v>
      </c>
      <c r="L53">
        <v>2000</v>
      </c>
      <c r="M53">
        <v>494</v>
      </c>
      <c r="N53">
        <v>1506</v>
      </c>
      <c r="O53">
        <v>494</v>
      </c>
      <c r="Q53">
        <v>1506</v>
      </c>
      <c r="S53" s="22">
        <f t="shared" si="1"/>
        <v>2000</v>
      </c>
      <c r="T53" s="22">
        <f t="shared" si="2"/>
        <v>1506</v>
      </c>
      <c r="V53">
        <v>1914</v>
      </c>
      <c r="W53">
        <v>489</v>
      </c>
      <c r="X53">
        <v>1425</v>
      </c>
      <c r="Y53">
        <v>489</v>
      </c>
      <c r="AA53">
        <v>1425</v>
      </c>
      <c r="AC53" s="22">
        <f t="shared" si="3"/>
        <v>1914</v>
      </c>
      <c r="AD53" s="22">
        <f t="shared" si="0"/>
        <v>1425</v>
      </c>
    </row>
    <row r="54" spans="1:30" x14ac:dyDescent="0.25">
      <c r="A54" t="s">
        <v>79</v>
      </c>
      <c r="B54">
        <v>220</v>
      </c>
      <c r="C54">
        <v>71</v>
      </c>
      <c r="D54">
        <v>149</v>
      </c>
      <c r="E54">
        <v>71</v>
      </c>
      <c r="G54">
        <v>149</v>
      </c>
      <c r="I54">
        <v>220</v>
      </c>
      <c r="J54">
        <v>149</v>
      </c>
      <c r="L54">
        <v>222</v>
      </c>
      <c r="M54">
        <v>74</v>
      </c>
      <c r="N54">
        <v>148</v>
      </c>
      <c r="O54">
        <v>74</v>
      </c>
      <c r="Q54">
        <v>148</v>
      </c>
      <c r="S54" s="22">
        <f t="shared" si="1"/>
        <v>222</v>
      </c>
      <c r="T54" s="22">
        <f t="shared" si="2"/>
        <v>148</v>
      </c>
      <c r="V54">
        <v>221</v>
      </c>
      <c r="W54">
        <v>75</v>
      </c>
      <c r="X54">
        <v>146</v>
      </c>
      <c r="Y54">
        <v>75</v>
      </c>
      <c r="AA54">
        <v>146</v>
      </c>
      <c r="AC54" s="22">
        <f t="shared" si="3"/>
        <v>221</v>
      </c>
      <c r="AD54" s="22">
        <f t="shared" si="0"/>
        <v>146</v>
      </c>
    </row>
    <row r="55" spans="1:30" x14ac:dyDescent="0.25">
      <c r="A55" t="s">
        <v>80</v>
      </c>
      <c r="L55">
        <v>245</v>
      </c>
      <c r="M55">
        <v>171</v>
      </c>
      <c r="N55">
        <v>74</v>
      </c>
      <c r="O55">
        <v>171</v>
      </c>
      <c r="Q55">
        <v>74</v>
      </c>
      <c r="S55" s="22">
        <f t="shared" si="1"/>
        <v>245</v>
      </c>
      <c r="T55" s="22">
        <f t="shared" si="2"/>
        <v>74</v>
      </c>
      <c r="V55">
        <v>244</v>
      </c>
      <c r="W55">
        <v>172</v>
      </c>
      <c r="X55">
        <v>72</v>
      </c>
      <c r="Y55">
        <v>172</v>
      </c>
      <c r="AA55">
        <v>72</v>
      </c>
      <c r="AB55">
        <v>102</v>
      </c>
      <c r="AC55" s="22">
        <f t="shared" si="3"/>
        <v>244</v>
      </c>
      <c r="AD55" s="22">
        <f t="shared" si="0"/>
        <v>72</v>
      </c>
    </row>
    <row r="56" spans="1:30" x14ac:dyDescent="0.25">
      <c r="A56" t="s">
        <v>81</v>
      </c>
      <c r="B56">
        <v>989</v>
      </c>
      <c r="C56">
        <v>528</v>
      </c>
      <c r="D56">
        <v>461</v>
      </c>
      <c r="E56">
        <v>528</v>
      </c>
      <c r="G56">
        <v>461</v>
      </c>
      <c r="I56">
        <v>989</v>
      </c>
      <c r="J56">
        <v>461</v>
      </c>
      <c r="L56">
        <v>1006</v>
      </c>
      <c r="M56">
        <v>536</v>
      </c>
      <c r="N56">
        <v>470</v>
      </c>
      <c r="O56">
        <v>536</v>
      </c>
      <c r="Q56">
        <v>470</v>
      </c>
      <c r="S56" s="22">
        <f t="shared" si="1"/>
        <v>1006</v>
      </c>
      <c r="T56" s="22">
        <f t="shared" si="2"/>
        <v>470</v>
      </c>
      <c r="V56">
        <v>1010</v>
      </c>
      <c r="W56">
        <v>547</v>
      </c>
      <c r="X56">
        <v>463</v>
      </c>
      <c r="Y56">
        <v>547</v>
      </c>
      <c r="AA56">
        <v>463</v>
      </c>
      <c r="AC56" s="22">
        <f t="shared" si="3"/>
        <v>1010</v>
      </c>
      <c r="AD56" s="22">
        <f t="shared" si="0"/>
        <v>463</v>
      </c>
    </row>
    <row r="57" spans="1:30" x14ac:dyDescent="0.25">
      <c r="A57" t="s">
        <v>82</v>
      </c>
      <c r="B57">
        <v>510</v>
      </c>
      <c r="C57">
        <v>366</v>
      </c>
      <c r="D57">
        <v>144</v>
      </c>
      <c r="E57">
        <v>158</v>
      </c>
      <c r="F57">
        <v>208</v>
      </c>
      <c r="G57">
        <v>42</v>
      </c>
      <c r="H57">
        <v>102</v>
      </c>
      <c r="I57">
        <v>200</v>
      </c>
      <c r="J57">
        <v>42</v>
      </c>
      <c r="L57">
        <v>510</v>
      </c>
      <c r="M57">
        <v>366</v>
      </c>
      <c r="N57">
        <v>144</v>
      </c>
      <c r="O57">
        <v>158</v>
      </c>
      <c r="P57">
        <v>208</v>
      </c>
      <c r="Q57">
        <v>42</v>
      </c>
      <c r="R57">
        <v>102</v>
      </c>
      <c r="S57" s="22">
        <f t="shared" si="1"/>
        <v>200</v>
      </c>
      <c r="T57" s="22">
        <f t="shared" si="2"/>
        <v>42</v>
      </c>
      <c r="V57">
        <v>510</v>
      </c>
      <c r="W57">
        <v>366</v>
      </c>
      <c r="X57">
        <v>144</v>
      </c>
      <c r="Y57">
        <v>158</v>
      </c>
      <c r="Z57">
        <v>208</v>
      </c>
      <c r="AA57">
        <v>42</v>
      </c>
      <c r="AC57" s="22">
        <f t="shared" si="3"/>
        <v>200</v>
      </c>
      <c r="AD57" s="22">
        <f t="shared" si="0"/>
        <v>42</v>
      </c>
    </row>
    <row r="58" spans="1:30" x14ac:dyDescent="0.25">
      <c r="A58" t="s">
        <v>136</v>
      </c>
      <c r="S58" s="22">
        <f t="shared" si="1"/>
        <v>0</v>
      </c>
      <c r="T58" s="22">
        <f t="shared" si="2"/>
        <v>0</v>
      </c>
      <c r="AC58" s="22">
        <f t="shared" si="3"/>
        <v>0</v>
      </c>
      <c r="AD58" s="22">
        <f t="shared" si="0"/>
        <v>0</v>
      </c>
    </row>
    <row r="59" spans="1:30" x14ac:dyDescent="0.25">
      <c r="A59" t="s">
        <v>83</v>
      </c>
      <c r="L59">
        <v>576</v>
      </c>
      <c r="M59">
        <v>386</v>
      </c>
      <c r="N59">
        <v>190</v>
      </c>
      <c r="O59">
        <v>386</v>
      </c>
      <c r="Q59">
        <v>190</v>
      </c>
      <c r="S59" s="22">
        <f t="shared" si="1"/>
        <v>576</v>
      </c>
      <c r="T59" s="22">
        <f t="shared" si="2"/>
        <v>190</v>
      </c>
      <c r="V59">
        <v>573</v>
      </c>
      <c r="W59">
        <v>385</v>
      </c>
      <c r="X59">
        <v>188</v>
      </c>
      <c r="Y59">
        <v>385</v>
      </c>
      <c r="AA59">
        <v>188</v>
      </c>
      <c r="AC59" s="22">
        <f t="shared" si="3"/>
        <v>573</v>
      </c>
      <c r="AD59" s="22">
        <f t="shared" si="0"/>
        <v>188</v>
      </c>
    </row>
    <row r="60" spans="1:30" x14ac:dyDescent="0.25">
      <c r="A60" t="s">
        <v>104</v>
      </c>
      <c r="S60" s="22">
        <f t="shared" si="1"/>
        <v>0</v>
      </c>
      <c r="T60" s="22">
        <f t="shared" si="2"/>
        <v>0</v>
      </c>
      <c r="AC60" s="22">
        <f t="shared" si="3"/>
        <v>0</v>
      </c>
      <c r="AD60" s="22">
        <f t="shared" si="0"/>
        <v>0</v>
      </c>
    </row>
    <row r="61" spans="1:30" x14ac:dyDescent="0.25">
      <c r="A61" t="s">
        <v>84</v>
      </c>
      <c r="B61">
        <v>739</v>
      </c>
      <c r="C61">
        <v>615</v>
      </c>
      <c r="D61">
        <v>124</v>
      </c>
      <c r="E61">
        <v>614</v>
      </c>
      <c r="F61">
        <v>1</v>
      </c>
      <c r="G61">
        <v>124</v>
      </c>
      <c r="I61">
        <v>738</v>
      </c>
      <c r="J61">
        <v>124</v>
      </c>
      <c r="L61">
        <v>738</v>
      </c>
      <c r="M61">
        <v>738</v>
      </c>
      <c r="N61">
        <v>0</v>
      </c>
      <c r="O61">
        <v>615</v>
      </c>
      <c r="P61">
        <v>123</v>
      </c>
      <c r="S61" s="22">
        <f t="shared" si="1"/>
        <v>615</v>
      </c>
      <c r="T61" s="22">
        <f t="shared" si="2"/>
        <v>0</v>
      </c>
      <c r="V61">
        <v>738</v>
      </c>
      <c r="W61">
        <v>616</v>
      </c>
      <c r="X61">
        <v>122</v>
      </c>
      <c r="Y61">
        <v>616</v>
      </c>
      <c r="AA61">
        <v>122</v>
      </c>
      <c r="AB61">
        <v>0</v>
      </c>
      <c r="AC61" s="22">
        <f t="shared" si="3"/>
        <v>738</v>
      </c>
      <c r="AD61" s="22">
        <f t="shared" si="0"/>
        <v>122</v>
      </c>
    </row>
    <row r="62" spans="1:30" x14ac:dyDescent="0.25">
      <c r="A62" t="s">
        <v>85</v>
      </c>
      <c r="B62">
        <v>81</v>
      </c>
      <c r="C62">
        <v>73</v>
      </c>
      <c r="D62">
        <v>8</v>
      </c>
      <c r="E62">
        <v>73</v>
      </c>
      <c r="G62">
        <v>8</v>
      </c>
      <c r="I62">
        <v>81</v>
      </c>
      <c r="J62">
        <v>8</v>
      </c>
      <c r="L62">
        <v>81</v>
      </c>
      <c r="M62">
        <v>73</v>
      </c>
      <c r="N62">
        <v>8</v>
      </c>
      <c r="O62">
        <v>73</v>
      </c>
      <c r="Q62">
        <v>8</v>
      </c>
      <c r="S62" s="22">
        <f t="shared" si="1"/>
        <v>81</v>
      </c>
      <c r="T62" s="22">
        <f t="shared" si="2"/>
        <v>8</v>
      </c>
      <c r="V62">
        <v>81</v>
      </c>
      <c r="W62">
        <v>73</v>
      </c>
      <c r="X62">
        <v>8</v>
      </c>
      <c r="Y62">
        <v>73</v>
      </c>
      <c r="AA62">
        <v>8</v>
      </c>
      <c r="AB62">
        <v>46</v>
      </c>
      <c r="AC62" s="22">
        <f t="shared" si="3"/>
        <v>81</v>
      </c>
      <c r="AD62" s="22">
        <f t="shared" si="0"/>
        <v>8</v>
      </c>
    </row>
    <row r="63" spans="1:30" x14ac:dyDescent="0.25">
      <c r="A63" t="s">
        <v>86</v>
      </c>
      <c r="B63">
        <v>113</v>
      </c>
      <c r="C63">
        <v>98</v>
      </c>
      <c r="D63">
        <v>15</v>
      </c>
      <c r="E63">
        <v>98</v>
      </c>
      <c r="G63">
        <v>15</v>
      </c>
      <c r="I63">
        <v>113</v>
      </c>
      <c r="J63">
        <v>15</v>
      </c>
      <c r="L63">
        <v>107</v>
      </c>
      <c r="M63">
        <v>95</v>
      </c>
      <c r="N63">
        <v>12</v>
      </c>
      <c r="O63">
        <v>95</v>
      </c>
      <c r="Q63">
        <v>12</v>
      </c>
      <c r="S63" s="22">
        <f t="shared" si="1"/>
        <v>107</v>
      </c>
      <c r="T63" s="22">
        <f t="shared" si="2"/>
        <v>12</v>
      </c>
      <c r="V63">
        <v>107</v>
      </c>
      <c r="W63">
        <v>95</v>
      </c>
      <c r="X63">
        <v>12</v>
      </c>
      <c r="Y63">
        <v>95</v>
      </c>
      <c r="Z63">
        <v>0</v>
      </c>
      <c r="AA63">
        <v>12</v>
      </c>
      <c r="AC63" s="22">
        <f t="shared" si="3"/>
        <v>107</v>
      </c>
      <c r="AD63" s="22">
        <f t="shared" si="0"/>
        <v>12</v>
      </c>
    </row>
    <row r="64" spans="1:30" x14ac:dyDescent="0.25">
      <c r="A64" t="s">
        <v>87</v>
      </c>
      <c r="B64">
        <v>712</v>
      </c>
      <c r="C64">
        <v>645</v>
      </c>
      <c r="D64">
        <v>67</v>
      </c>
      <c r="E64">
        <v>589</v>
      </c>
      <c r="F64">
        <v>56</v>
      </c>
      <c r="G64">
        <v>21</v>
      </c>
      <c r="H64">
        <v>46</v>
      </c>
      <c r="I64">
        <v>610</v>
      </c>
      <c r="J64">
        <v>21</v>
      </c>
      <c r="L64">
        <v>712</v>
      </c>
      <c r="M64">
        <v>645</v>
      </c>
      <c r="N64">
        <v>67</v>
      </c>
      <c r="O64">
        <v>589</v>
      </c>
      <c r="P64">
        <v>56</v>
      </c>
      <c r="Q64">
        <v>21</v>
      </c>
      <c r="R64">
        <v>46</v>
      </c>
      <c r="S64" s="22">
        <f t="shared" si="1"/>
        <v>610</v>
      </c>
      <c r="T64" s="22">
        <f t="shared" si="2"/>
        <v>21</v>
      </c>
      <c r="V64">
        <v>712</v>
      </c>
      <c r="W64">
        <v>645</v>
      </c>
      <c r="X64">
        <v>67</v>
      </c>
      <c r="Y64">
        <v>589</v>
      </c>
      <c r="Z64">
        <v>56</v>
      </c>
      <c r="AA64">
        <v>21</v>
      </c>
      <c r="AC64" s="22">
        <f t="shared" si="3"/>
        <v>610</v>
      </c>
      <c r="AD64" s="22">
        <f t="shared" si="0"/>
        <v>21</v>
      </c>
    </row>
    <row r="65" spans="1:32" x14ac:dyDescent="0.25">
      <c r="A65" t="s">
        <v>137</v>
      </c>
      <c r="S65" s="22">
        <f t="shared" si="1"/>
        <v>0</v>
      </c>
      <c r="T65" s="22">
        <f t="shared" si="2"/>
        <v>0</v>
      </c>
      <c r="AC65" s="22">
        <f t="shared" si="3"/>
        <v>0</v>
      </c>
      <c r="AD65" s="22">
        <f t="shared" si="0"/>
        <v>0</v>
      </c>
    </row>
    <row r="66" spans="1:32" x14ac:dyDescent="0.25">
      <c r="A66" t="s">
        <v>88</v>
      </c>
      <c r="B66">
        <v>1261</v>
      </c>
      <c r="C66">
        <v>987</v>
      </c>
      <c r="D66">
        <v>274</v>
      </c>
      <c r="E66">
        <v>987</v>
      </c>
      <c r="G66">
        <v>274</v>
      </c>
      <c r="I66">
        <v>1261</v>
      </c>
      <c r="J66">
        <v>274</v>
      </c>
      <c r="L66">
        <v>1266</v>
      </c>
      <c r="M66">
        <v>991</v>
      </c>
      <c r="N66">
        <v>275</v>
      </c>
      <c r="O66">
        <v>991</v>
      </c>
      <c r="Q66">
        <v>275</v>
      </c>
      <c r="S66" s="22">
        <f t="shared" si="1"/>
        <v>1266</v>
      </c>
      <c r="T66" s="22">
        <f t="shared" si="2"/>
        <v>275</v>
      </c>
      <c r="V66">
        <v>1268</v>
      </c>
      <c r="W66">
        <v>0</v>
      </c>
      <c r="X66">
        <v>0</v>
      </c>
      <c r="AB66">
        <v>6954</v>
      </c>
      <c r="AC66" s="22">
        <f t="shared" si="3"/>
        <v>0</v>
      </c>
      <c r="AD66" s="22">
        <f t="shared" si="0"/>
        <v>0</v>
      </c>
    </row>
    <row r="67" spans="1:32" x14ac:dyDescent="0.25">
      <c r="A67" t="s">
        <v>89</v>
      </c>
      <c r="B67">
        <v>139</v>
      </c>
      <c r="C67">
        <v>67</v>
      </c>
      <c r="D67">
        <v>72</v>
      </c>
      <c r="E67">
        <v>14</v>
      </c>
      <c r="F67">
        <v>53</v>
      </c>
      <c r="G67">
        <v>63</v>
      </c>
      <c r="H67">
        <v>9</v>
      </c>
      <c r="I67">
        <v>77</v>
      </c>
      <c r="J67">
        <v>63</v>
      </c>
      <c r="L67">
        <v>132</v>
      </c>
      <c r="M67">
        <v>70</v>
      </c>
      <c r="N67">
        <v>62</v>
      </c>
      <c r="O67">
        <v>15</v>
      </c>
      <c r="P67">
        <v>55</v>
      </c>
      <c r="Q67">
        <v>52</v>
      </c>
      <c r="R67">
        <v>10</v>
      </c>
      <c r="S67" s="22">
        <f t="shared" si="1"/>
        <v>67</v>
      </c>
      <c r="T67" s="22">
        <f t="shared" si="2"/>
        <v>52</v>
      </c>
      <c r="V67">
        <v>132</v>
      </c>
      <c r="W67">
        <v>71</v>
      </c>
      <c r="X67">
        <v>61</v>
      </c>
      <c r="Y67">
        <v>71</v>
      </c>
      <c r="AA67">
        <v>61</v>
      </c>
      <c r="AC67" s="22">
        <f t="shared" si="3"/>
        <v>132</v>
      </c>
      <c r="AD67" s="22">
        <f t="shared" si="0"/>
        <v>61</v>
      </c>
    </row>
    <row r="68" spans="1:32" x14ac:dyDescent="0.25">
      <c r="A68" t="s">
        <v>90</v>
      </c>
      <c r="B68">
        <v>29087</v>
      </c>
      <c r="C68">
        <v>15406</v>
      </c>
      <c r="D68">
        <v>13681</v>
      </c>
      <c r="E68">
        <v>4057</v>
      </c>
      <c r="F68">
        <v>11349</v>
      </c>
      <c r="G68">
        <v>6568</v>
      </c>
      <c r="H68">
        <v>7113</v>
      </c>
      <c r="I68">
        <v>10625</v>
      </c>
      <c r="J68">
        <v>6568</v>
      </c>
      <c r="L68">
        <v>29010</v>
      </c>
      <c r="M68">
        <v>15453</v>
      </c>
      <c r="N68">
        <v>13557</v>
      </c>
      <c r="O68">
        <v>4072</v>
      </c>
      <c r="P68">
        <v>11381</v>
      </c>
      <c r="Q68">
        <v>6525</v>
      </c>
      <c r="R68">
        <v>7032</v>
      </c>
      <c r="S68" s="27">
        <f t="shared" ref="S68:S75" si="4">O68+Q68</f>
        <v>10597</v>
      </c>
      <c r="T68" s="27">
        <f t="shared" ref="T68:T75" si="5">Q68</f>
        <v>6525</v>
      </c>
      <c r="V68">
        <v>28887</v>
      </c>
      <c r="W68">
        <v>15480</v>
      </c>
      <c r="X68">
        <v>13407</v>
      </c>
      <c r="Y68">
        <v>4075</v>
      </c>
      <c r="Z68">
        <v>11405</v>
      </c>
      <c r="AA68">
        <v>6453</v>
      </c>
      <c r="AC68" s="22">
        <f t="shared" ref="AC68:AC75" si="6">Y68+AA68</f>
        <v>10528</v>
      </c>
      <c r="AD68" s="22">
        <f t="shared" ref="AD68:AD74" si="7">AA68</f>
        <v>6453</v>
      </c>
      <c r="AE68" s="10">
        <v>10618.298714415118</v>
      </c>
      <c r="AF68" s="10">
        <v>6605.0587350998949</v>
      </c>
    </row>
    <row r="69" spans="1:32" x14ac:dyDescent="0.25">
      <c r="A69" t="s">
        <v>52</v>
      </c>
      <c r="B69">
        <v>3919</v>
      </c>
      <c r="C69">
        <v>1949</v>
      </c>
      <c r="D69">
        <v>1970</v>
      </c>
      <c r="E69">
        <v>1949</v>
      </c>
      <c r="G69">
        <v>1970</v>
      </c>
      <c r="I69">
        <v>3919</v>
      </c>
      <c r="J69">
        <v>1970</v>
      </c>
      <c r="L69">
        <v>3867</v>
      </c>
      <c r="M69">
        <v>1935</v>
      </c>
      <c r="N69">
        <v>1932</v>
      </c>
      <c r="O69">
        <v>1935</v>
      </c>
      <c r="Q69">
        <v>1932</v>
      </c>
      <c r="S69" s="22">
        <f t="shared" si="4"/>
        <v>3867</v>
      </c>
      <c r="T69" s="22">
        <f t="shared" si="5"/>
        <v>1932</v>
      </c>
      <c r="V69">
        <v>3823</v>
      </c>
      <c r="W69">
        <v>1967</v>
      </c>
      <c r="X69">
        <v>1856</v>
      </c>
      <c r="Y69">
        <v>1967</v>
      </c>
      <c r="AA69">
        <v>1856</v>
      </c>
      <c r="AB69">
        <v>1524</v>
      </c>
      <c r="AC69" s="22">
        <f t="shared" si="6"/>
        <v>3823</v>
      </c>
      <c r="AD69" s="22">
        <f t="shared" si="7"/>
        <v>1856</v>
      </c>
    </row>
    <row r="70" spans="1:32" x14ac:dyDescent="0.25">
      <c r="A70" t="s">
        <v>91</v>
      </c>
      <c r="B70">
        <v>292</v>
      </c>
      <c r="C70">
        <v>168</v>
      </c>
      <c r="D70">
        <v>124</v>
      </c>
      <c r="E70">
        <v>168</v>
      </c>
      <c r="G70">
        <v>124</v>
      </c>
      <c r="I70">
        <v>292</v>
      </c>
      <c r="J70">
        <v>124</v>
      </c>
      <c r="L70">
        <v>291</v>
      </c>
      <c r="M70">
        <v>168</v>
      </c>
      <c r="N70">
        <v>123</v>
      </c>
      <c r="O70">
        <v>168</v>
      </c>
      <c r="Q70">
        <v>123</v>
      </c>
      <c r="S70" s="22">
        <f t="shared" si="4"/>
        <v>291</v>
      </c>
      <c r="T70" s="22">
        <f t="shared" si="5"/>
        <v>123</v>
      </c>
      <c r="V70">
        <v>286</v>
      </c>
      <c r="W70">
        <v>0</v>
      </c>
      <c r="X70">
        <v>0</v>
      </c>
      <c r="AC70" s="22">
        <f t="shared" si="6"/>
        <v>0</v>
      </c>
      <c r="AD70" s="22">
        <f t="shared" si="7"/>
        <v>0</v>
      </c>
    </row>
    <row r="71" spans="1:32" x14ac:dyDescent="0.25">
      <c r="A71" t="s">
        <v>92</v>
      </c>
      <c r="B71">
        <v>1657</v>
      </c>
      <c r="C71">
        <v>1071</v>
      </c>
      <c r="D71">
        <v>586</v>
      </c>
      <c r="E71">
        <v>1071</v>
      </c>
      <c r="G71">
        <v>586</v>
      </c>
      <c r="I71">
        <v>1657</v>
      </c>
      <c r="J71">
        <v>586</v>
      </c>
      <c r="L71">
        <v>1654</v>
      </c>
      <c r="M71">
        <v>1074</v>
      </c>
      <c r="N71">
        <v>580</v>
      </c>
      <c r="O71">
        <v>1074</v>
      </c>
      <c r="Q71">
        <v>580</v>
      </c>
      <c r="S71" s="22">
        <f t="shared" si="4"/>
        <v>1654</v>
      </c>
      <c r="T71" s="22">
        <f t="shared" si="5"/>
        <v>580</v>
      </c>
      <c r="V71">
        <v>1648</v>
      </c>
      <c r="W71">
        <v>1072</v>
      </c>
      <c r="X71">
        <v>576</v>
      </c>
      <c r="Y71">
        <v>1072</v>
      </c>
      <c r="AA71">
        <v>576</v>
      </c>
      <c r="AB71">
        <v>45</v>
      </c>
      <c r="AC71" s="22">
        <f t="shared" si="6"/>
        <v>1648</v>
      </c>
      <c r="AD71" s="22">
        <f t="shared" si="7"/>
        <v>576</v>
      </c>
    </row>
    <row r="72" spans="1:32" x14ac:dyDescent="0.25">
      <c r="A72" t="s">
        <v>93</v>
      </c>
      <c r="B72">
        <v>497</v>
      </c>
      <c r="C72">
        <v>338</v>
      </c>
      <c r="D72">
        <v>159</v>
      </c>
      <c r="E72">
        <v>338</v>
      </c>
      <c r="G72">
        <v>159</v>
      </c>
      <c r="I72">
        <v>497</v>
      </c>
      <c r="J72">
        <v>159</v>
      </c>
      <c r="L72">
        <v>494</v>
      </c>
      <c r="M72">
        <v>336</v>
      </c>
      <c r="N72">
        <v>158</v>
      </c>
      <c r="O72">
        <v>336</v>
      </c>
      <c r="P72">
        <v>0</v>
      </c>
      <c r="Q72">
        <v>158</v>
      </c>
      <c r="R72">
        <v>0</v>
      </c>
      <c r="S72" s="22">
        <f t="shared" si="4"/>
        <v>494</v>
      </c>
      <c r="T72" s="22">
        <f t="shared" si="5"/>
        <v>158</v>
      </c>
      <c r="V72">
        <v>490</v>
      </c>
      <c r="W72">
        <v>335</v>
      </c>
      <c r="X72">
        <v>155</v>
      </c>
      <c r="Y72">
        <v>335</v>
      </c>
      <c r="AA72">
        <v>155</v>
      </c>
      <c r="AC72" s="22">
        <f t="shared" si="6"/>
        <v>490</v>
      </c>
      <c r="AD72" s="22">
        <f t="shared" si="7"/>
        <v>155</v>
      </c>
    </row>
    <row r="73" spans="1:32" x14ac:dyDescent="0.25">
      <c r="A73" t="s">
        <v>94</v>
      </c>
      <c r="B73">
        <v>217</v>
      </c>
      <c r="C73">
        <v>148</v>
      </c>
      <c r="D73">
        <v>69</v>
      </c>
      <c r="E73">
        <v>71</v>
      </c>
      <c r="F73">
        <v>77</v>
      </c>
      <c r="G73">
        <v>18</v>
      </c>
      <c r="H73">
        <v>51</v>
      </c>
      <c r="I73">
        <v>89</v>
      </c>
      <c r="J73">
        <v>18</v>
      </c>
      <c r="L73">
        <v>210</v>
      </c>
      <c r="M73">
        <v>148</v>
      </c>
      <c r="N73">
        <v>62</v>
      </c>
      <c r="O73">
        <v>71</v>
      </c>
      <c r="P73">
        <v>77</v>
      </c>
      <c r="Q73">
        <v>16</v>
      </c>
      <c r="R73">
        <v>46</v>
      </c>
      <c r="S73" s="22">
        <f t="shared" si="4"/>
        <v>87</v>
      </c>
      <c r="T73" s="22">
        <f t="shared" si="5"/>
        <v>16</v>
      </c>
      <c r="V73">
        <v>208</v>
      </c>
      <c r="W73">
        <v>148</v>
      </c>
      <c r="X73">
        <v>60</v>
      </c>
      <c r="Y73">
        <v>71</v>
      </c>
      <c r="Z73">
        <v>77</v>
      </c>
      <c r="AA73">
        <v>15</v>
      </c>
      <c r="AC73" s="22">
        <f t="shared" si="6"/>
        <v>86</v>
      </c>
      <c r="AD73" s="22">
        <f t="shared" si="7"/>
        <v>15</v>
      </c>
    </row>
    <row r="74" spans="1:32" x14ac:dyDescent="0.25">
      <c r="A74" t="s">
        <v>138</v>
      </c>
      <c r="S74" s="22">
        <f t="shared" si="4"/>
        <v>0</v>
      </c>
      <c r="T74" s="22">
        <f t="shared" si="5"/>
        <v>0</v>
      </c>
      <c r="AC74" s="22">
        <f t="shared" si="6"/>
        <v>0</v>
      </c>
      <c r="AD74" s="22">
        <f t="shared" si="7"/>
        <v>0</v>
      </c>
    </row>
    <row r="75" spans="1:32" x14ac:dyDescent="0.25">
      <c r="A75" t="s">
        <v>95</v>
      </c>
      <c r="B75">
        <v>583</v>
      </c>
      <c r="C75">
        <v>413</v>
      </c>
      <c r="D75">
        <v>170</v>
      </c>
      <c r="E75">
        <v>413</v>
      </c>
      <c r="G75">
        <v>170</v>
      </c>
      <c r="I75">
        <v>583</v>
      </c>
      <c r="J75">
        <v>170</v>
      </c>
      <c r="L75">
        <v>577</v>
      </c>
      <c r="M75">
        <v>410</v>
      </c>
      <c r="N75">
        <v>167</v>
      </c>
      <c r="O75">
        <v>410</v>
      </c>
      <c r="Q75">
        <v>167</v>
      </c>
      <c r="S75" s="22">
        <f t="shared" si="4"/>
        <v>577</v>
      </c>
      <c r="T75" s="22">
        <f t="shared" si="5"/>
        <v>167</v>
      </c>
      <c r="V75">
        <v>560</v>
      </c>
      <c r="W75">
        <v>393</v>
      </c>
      <c r="X75">
        <v>167</v>
      </c>
      <c r="Y75">
        <v>393</v>
      </c>
      <c r="AA75">
        <v>167</v>
      </c>
      <c r="AC75" s="22">
        <f t="shared" si="6"/>
        <v>560</v>
      </c>
      <c r="AD75" s="22">
        <f>AA75</f>
        <v>167</v>
      </c>
    </row>
    <row r="76" spans="1:32" x14ac:dyDescent="0.25">
      <c r="A76" t="s">
        <v>100</v>
      </c>
      <c r="T76" s="22"/>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3B5F49-8B5B-4D3B-AA2E-59589E541149}">
  <dimension ref="A1:AG76"/>
  <sheetViews>
    <sheetView workbookViewId="0">
      <selection activeCell="Y3" sqref="Y3:AG76"/>
    </sheetView>
  </sheetViews>
  <sheetFormatPr defaultColWidth="8.85546875" defaultRowHeight="15" x14ac:dyDescent="0.25"/>
  <cols>
    <col min="1" max="1" width="45.85546875" bestFit="1" customWidth="1"/>
    <col min="2" max="10" width="14.85546875" customWidth="1"/>
    <col min="13" max="13" width="45.85546875" bestFit="1" customWidth="1"/>
    <col min="14" max="21" width="14.85546875" customWidth="1"/>
  </cols>
  <sheetData>
    <row r="1" spans="1:33" x14ac:dyDescent="0.25">
      <c r="A1" s="11" t="s">
        <v>208</v>
      </c>
      <c r="B1" s="18"/>
      <c r="C1" s="18"/>
      <c r="D1" s="18"/>
      <c r="E1" s="18" t="s">
        <v>209</v>
      </c>
      <c r="F1" s="18"/>
      <c r="G1" s="18"/>
      <c r="H1" s="18"/>
      <c r="I1" s="26"/>
      <c r="J1" s="26"/>
    </row>
    <row r="2" spans="1:33" s="17" customFormat="1" ht="105" x14ac:dyDescent="0.25">
      <c r="A2" s="65" t="s">
        <v>207</v>
      </c>
      <c r="B2" s="66" t="s">
        <v>140</v>
      </c>
      <c r="C2" s="66" t="s">
        <v>141</v>
      </c>
      <c r="D2" s="66" t="s">
        <v>142</v>
      </c>
      <c r="E2" s="66" t="s">
        <v>143</v>
      </c>
      <c r="F2" s="66" t="s">
        <v>144</v>
      </c>
      <c r="G2" s="66" t="s">
        <v>145</v>
      </c>
      <c r="H2" s="66" t="s">
        <v>146</v>
      </c>
      <c r="I2" s="21" t="s">
        <v>153</v>
      </c>
      <c r="J2" s="21" t="s">
        <v>154</v>
      </c>
      <c r="M2" s="66" t="s">
        <v>140</v>
      </c>
      <c r="N2" s="66" t="s">
        <v>140</v>
      </c>
      <c r="O2" s="66" t="s">
        <v>141</v>
      </c>
      <c r="P2" s="66" t="s">
        <v>142</v>
      </c>
      <c r="Q2" s="66" t="s">
        <v>143</v>
      </c>
      <c r="R2" s="66" t="s">
        <v>144</v>
      </c>
      <c r="S2" s="66" t="s">
        <v>145</v>
      </c>
      <c r="T2" s="66" t="s">
        <v>146</v>
      </c>
      <c r="U2" s="21" t="s">
        <v>153</v>
      </c>
      <c r="V2" s="21" t="s">
        <v>154</v>
      </c>
      <c r="X2" s="17" t="s">
        <v>140</v>
      </c>
      <c r="Y2" s="17" t="s">
        <v>140</v>
      </c>
      <c r="Z2" s="17" t="s">
        <v>141</v>
      </c>
      <c r="AA2" s="17" t="s">
        <v>142</v>
      </c>
      <c r="AB2" s="17" t="s">
        <v>143</v>
      </c>
      <c r="AC2" s="17" t="s">
        <v>144</v>
      </c>
      <c r="AD2" s="17" t="s">
        <v>145</v>
      </c>
      <c r="AE2" s="17" t="s">
        <v>146</v>
      </c>
      <c r="AF2" s="17" t="s">
        <v>153</v>
      </c>
      <c r="AG2" s="17" t="s">
        <v>154</v>
      </c>
    </row>
    <row r="3" spans="1:33" x14ac:dyDescent="0.25">
      <c r="A3" t="s">
        <v>41</v>
      </c>
      <c r="B3">
        <v>51872</v>
      </c>
      <c r="C3">
        <v>14768</v>
      </c>
      <c r="D3">
        <v>37104</v>
      </c>
      <c r="E3">
        <v>7189</v>
      </c>
      <c r="F3">
        <v>7579</v>
      </c>
      <c r="G3">
        <v>14392</v>
      </c>
      <c r="H3">
        <v>22712</v>
      </c>
      <c r="I3" s="22">
        <f>E3+G3</f>
        <v>21581</v>
      </c>
      <c r="J3" s="22">
        <f>G3</f>
        <v>14392</v>
      </c>
      <c r="M3" t="s">
        <v>41</v>
      </c>
      <c r="N3">
        <f>VLOOKUP(M3,$A$3:$J$60, 2, 0)</f>
        <v>51872</v>
      </c>
      <c r="O3">
        <f>VLOOKUP(M3,$A$3:$J$60, 3, 0)</f>
        <v>14768</v>
      </c>
      <c r="P3">
        <f>VLOOKUP(M3,$A$3:$J$60, 4, 0)</f>
        <v>37104</v>
      </c>
      <c r="Q3">
        <f>VLOOKUP(M3,$A$3:$J$60, 5, 0)</f>
        <v>7189</v>
      </c>
      <c r="R3">
        <f>VLOOKUP(M3,$A$3:$J$60, 6, 0)</f>
        <v>7579</v>
      </c>
      <c r="S3">
        <f>VLOOKUP(M3,$A$3:$J$60, 7, 0)</f>
        <v>14392</v>
      </c>
      <c r="T3">
        <f>VLOOKUP(M3,$A$3:$J$60, 8, 0)</f>
        <v>22712</v>
      </c>
      <c r="U3">
        <f>Q3+S3</f>
        <v>21581</v>
      </c>
      <c r="V3">
        <f>S3</f>
        <v>14392</v>
      </c>
      <c r="X3" t="s">
        <v>41</v>
      </c>
      <c r="Y3">
        <v>51872</v>
      </c>
      <c r="Z3">
        <v>14768</v>
      </c>
      <c r="AA3">
        <v>37104</v>
      </c>
      <c r="AB3">
        <v>7189</v>
      </c>
      <c r="AC3">
        <v>7579</v>
      </c>
      <c r="AD3">
        <v>14392</v>
      </c>
      <c r="AE3">
        <v>22712</v>
      </c>
      <c r="AF3">
        <v>21581</v>
      </c>
      <c r="AG3">
        <v>14392</v>
      </c>
    </row>
    <row r="4" spans="1:33" x14ac:dyDescent="0.25">
      <c r="A4" t="s">
        <v>42</v>
      </c>
      <c r="B4">
        <v>2195</v>
      </c>
      <c r="C4">
        <v>2172</v>
      </c>
      <c r="D4">
        <v>23</v>
      </c>
      <c r="E4">
        <v>1859</v>
      </c>
      <c r="F4">
        <v>313</v>
      </c>
      <c r="G4">
        <v>23</v>
      </c>
      <c r="I4" s="22">
        <f t="shared" ref="I4:I60" si="0">E4+G4</f>
        <v>1882</v>
      </c>
      <c r="J4" s="22">
        <f t="shared" ref="J4:J60" si="1">G4</f>
        <v>23</v>
      </c>
      <c r="M4" t="s">
        <v>42</v>
      </c>
      <c r="N4">
        <f t="shared" ref="N4:N67" si="2">VLOOKUP(M4,$A$3:$J$60, 2, 0)</f>
        <v>2195</v>
      </c>
      <c r="O4">
        <f t="shared" ref="O4:O67" si="3">VLOOKUP(M4,$A$3:$J$60, 3, 0)</f>
        <v>2172</v>
      </c>
      <c r="P4">
        <f t="shared" ref="P4:P67" si="4">VLOOKUP(M4,$A$3:$J$60, 4, 0)</f>
        <v>23</v>
      </c>
      <c r="Q4">
        <f t="shared" ref="Q4:Q67" si="5">VLOOKUP(M4,$A$3:$J$60, 5, 0)</f>
        <v>1859</v>
      </c>
      <c r="R4">
        <f t="shared" ref="R4:R67" si="6">VLOOKUP(M4,$A$3:$J$60, 6, 0)</f>
        <v>313</v>
      </c>
      <c r="S4">
        <f t="shared" ref="S4:S67" si="7">VLOOKUP(M4,$A$3:$J$60, 7, 0)</f>
        <v>23</v>
      </c>
      <c r="T4">
        <f t="shared" ref="T4:T67" si="8">VLOOKUP(M4,$A$3:$J$60, 8, 0)</f>
        <v>0</v>
      </c>
      <c r="U4">
        <f t="shared" ref="U4:U67" si="9">Q4+S4</f>
        <v>1882</v>
      </c>
      <c r="V4">
        <f t="shared" ref="V4:V67" si="10">S4</f>
        <v>23</v>
      </c>
      <c r="X4" t="s">
        <v>42</v>
      </c>
      <c r="Y4">
        <v>2195</v>
      </c>
      <c r="Z4">
        <v>2172</v>
      </c>
      <c r="AA4">
        <v>23</v>
      </c>
      <c r="AB4">
        <v>1859</v>
      </c>
      <c r="AC4">
        <v>313</v>
      </c>
      <c r="AD4">
        <v>23</v>
      </c>
      <c r="AF4">
        <v>1882</v>
      </c>
      <c r="AG4">
        <v>23</v>
      </c>
    </row>
    <row r="5" spans="1:33" x14ac:dyDescent="0.25">
      <c r="A5" t="s">
        <v>43</v>
      </c>
      <c r="B5">
        <v>92</v>
      </c>
      <c r="C5">
        <v>90</v>
      </c>
      <c r="D5">
        <v>2</v>
      </c>
      <c r="E5">
        <v>90</v>
      </c>
      <c r="G5">
        <v>2</v>
      </c>
      <c r="I5" s="22">
        <f t="shared" si="0"/>
        <v>92</v>
      </c>
      <c r="J5" s="22">
        <f t="shared" si="1"/>
        <v>2</v>
      </c>
      <c r="M5" t="s">
        <v>43</v>
      </c>
      <c r="N5">
        <f t="shared" si="2"/>
        <v>92</v>
      </c>
      <c r="O5">
        <f t="shared" si="3"/>
        <v>90</v>
      </c>
      <c r="P5">
        <f t="shared" si="4"/>
        <v>2</v>
      </c>
      <c r="Q5">
        <f t="shared" si="5"/>
        <v>90</v>
      </c>
      <c r="R5">
        <f t="shared" si="6"/>
        <v>0</v>
      </c>
      <c r="S5">
        <f t="shared" si="7"/>
        <v>2</v>
      </c>
      <c r="T5">
        <f t="shared" si="8"/>
        <v>0</v>
      </c>
      <c r="U5">
        <f t="shared" si="9"/>
        <v>92</v>
      </c>
      <c r="V5">
        <f t="shared" si="10"/>
        <v>2</v>
      </c>
      <c r="X5" t="s">
        <v>43</v>
      </c>
      <c r="Y5">
        <v>92</v>
      </c>
      <c r="Z5">
        <v>90</v>
      </c>
      <c r="AA5">
        <v>2</v>
      </c>
      <c r="AB5">
        <v>90</v>
      </c>
      <c r="AD5">
        <v>2</v>
      </c>
      <c r="AF5">
        <v>92</v>
      </c>
      <c r="AG5">
        <v>2</v>
      </c>
    </row>
    <row r="6" spans="1:33" x14ac:dyDescent="0.25">
      <c r="A6" t="s">
        <v>44</v>
      </c>
      <c r="B6">
        <v>1205</v>
      </c>
      <c r="C6">
        <v>935</v>
      </c>
      <c r="D6">
        <v>270</v>
      </c>
      <c r="E6">
        <v>561</v>
      </c>
      <c r="F6">
        <v>374</v>
      </c>
      <c r="G6">
        <v>213</v>
      </c>
      <c r="H6">
        <v>57</v>
      </c>
      <c r="I6" s="22">
        <f t="shared" si="0"/>
        <v>774</v>
      </c>
      <c r="J6" s="22">
        <f t="shared" si="1"/>
        <v>213</v>
      </c>
      <c r="M6" t="s">
        <v>44</v>
      </c>
      <c r="N6">
        <f t="shared" si="2"/>
        <v>1205</v>
      </c>
      <c r="O6">
        <f t="shared" si="3"/>
        <v>935</v>
      </c>
      <c r="P6">
        <f t="shared" si="4"/>
        <v>270</v>
      </c>
      <c r="Q6">
        <f t="shared" si="5"/>
        <v>561</v>
      </c>
      <c r="R6">
        <f t="shared" si="6"/>
        <v>374</v>
      </c>
      <c r="S6">
        <f t="shared" si="7"/>
        <v>213</v>
      </c>
      <c r="T6">
        <f t="shared" si="8"/>
        <v>57</v>
      </c>
      <c r="U6">
        <f t="shared" si="9"/>
        <v>774</v>
      </c>
      <c r="V6">
        <f t="shared" si="10"/>
        <v>213</v>
      </c>
      <c r="X6" t="s">
        <v>44</v>
      </c>
      <c r="Y6">
        <v>1205</v>
      </c>
      <c r="Z6">
        <v>935</v>
      </c>
      <c r="AA6">
        <v>270</v>
      </c>
      <c r="AB6">
        <v>561</v>
      </c>
      <c r="AC6">
        <v>374</v>
      </c>
      <c r="AD6">
        <v>213</v>
      </c>
      <c r="AE6">
        <v>57</v>
      </c>
      <c r="AF6">
        <v>774</v>
      </c>
      <c r="AG6">
        <v>213</v>
      </c>
    </row>
    <row r="7" spans="1:33" x14ac:dyDescent="0.25">
      <c r="A7" t="s">
        <v>105</v>
      </c>
      <c r="I7" s="22"/>
      <c r="J7" s="22"/>
      <c r="M7" t="s">
        <v>105</v>
      </c>
      <c r="N7">
        <f t="shared" si="2"/>
        <v>0</v>
      </c>
      <c r="O7">
        <f t="shared" si="3"/>
        <v>0</v>
      </c>
      <c r="P7">
        <f t="shared" si="4"/>
        <v>0</v>
      </c>
      <c r="Q7">
        <f t="shared" si="5"/>
        <v>0</v>
      </c>
      <c r="R7">
        <f t="shared" si="6"/>
        <v>0</v>
      </c>
      <c r="S7">
        <f t="shared" si="7"/>
        <v>0</v>
      </c>
      <c r="T7">
        <f t="shared" si="8"/>
        <v>0</v>
      </c>
      <c r="U7">
        <f t="shared" si="9"/>
        <v>0</v>
      </c>
      <c r="V7">
        <f t="shared" si="10"/>
        <v>0</v>
      </c>
      <c r="X7" t="s">
        <v>105</v>
      </c>
    </row>
    <row r="8" spans="1:33" x14ac:dyDescent="0.25">
      <c r="A8" t="s">
        <v>45</v>
      </c>
      <c r="B8">
        <v>573</v>
      </c>
      <c r="C8">
        <v>300</v>
      </c>
      <c r="D8">
        <v>273</v>
      </c>
      <c r="E8">
        <v>300</v>
      </c>
      <c r="G8">
        <v>273</v>
      </c>
      <c r="I8" s="22">
        <f t="shared" si="0"/>
        <v>573</v>
      </c>
      <c r="J8" s="22">
        <f t="shared" si="1"/>
        <v>273</v>
      </c>
      <c r="M8" t="s">
        <v>45</v>
      </c>
      <c r="N8">
        <f t="shared" si="2"/>
        <v>573</v>
      </c>
      <c r="O8">
        <f t="shared" si="3"/>
        <v>300</v>
      </c>
      <c r="P8">
        <f t="shared" si="4"/>
        <v>273</v>
      </c>
      <c r="Q8">
        <f t="shared" si="5"/>
        <v>300</v>
      </c>
      <c r="R8">
        <f t="shared" si="6"/>
        <v>0</v>
      </c>
      <c r="S8">
        <f t="shared" si="7"/>
        <v>273</v>
      </c>
      <c r="T8">
        <f t="shared" si="8"/>
        <v>0</v>
      </c>
      <c r="U8">
        <f t="shared" si="9"/>
        <v>573</v>
      </c>
      <c r="V8">
        <f t="shared" si="10"/>
        <v>273</v>
      </c>
      <c r="X8" t="s">
        <v>45</v>
      </c>
      <c r="Y8">
        <v>573</v>
      </c>
      <c r="Z8">
        <v>300</v>
      </c>
      <c r="AA8">
        <v>273</v>
      </c>
      <c r="AB8">
        <v>300</v>
      </c>
      <c r="AD8">
        <v>273</v>
      </c>
      <c r="AF8">
        <v>573</v>
      </c>
      <c r="AG8">
        <v>273</v>
      </c>
    </row>
    <row r="9" spans="1:33" x14ac:dyDescent="0.25">
      <c r="A9" t="s">
        <v>46</v>
      </c>
      <c r="B9">
        <v>1516</v>
      </c>
      <c r="C9">
        <v>832</v>
      </c>
      <c r="D9">
        <v>684</v>
      </c>
      <c r="E9">
        <v>832</v>
      </c>
      <c r="G9">
        <v>684</v>
      </c>
      <c r="I9" s="22">
        <f t="shared" si="0"/>
        <v>1516</v>
      </c>
      <c r="J9" s="22">
        <f t="shared" si="1"/>
        <v>684</v>
      </c>
      <c r="M9" t="s">
        <v>46</v>
      </c>
      <c r="N9">
        <f t="shared" si="2"/>
        <v>1516</v>
      </c>
      <c r="O9">
        <f t="shared" si="3"/>
        <v>832</v>
      </c>
      <c r="P9">
        <f t="shared" si="4"/>
        <v>684</v>
      </c>
      <c r="Q9">
        <f t="shared" si="5"/>
        <v>832</v>
      </c>
      <c r="R9">
        <f t="shared" si="6"/>
        <v>0</v>
      </c>
      <c r="S9">
        <f t="shared" si="7"/>
        <v>684</v>
      </c>
      <c r="T9">
        <f t="shared" si="8"/>
        <v>0</v>
      </c>
      <c r="U9">
        <f t="shared" si="9"/>
        <v>1516</v>
      </c>
      <c r="V9">
        <f t="shared" si="10"/>
        <v>684</v>
      </c>
      <c r="X9" t="s">
        <v>46</v>
      </c>
      <c r="Y9">
        <v>1516</v>
      </c>
      <c r="Z9">
        <v>832</v>
      </c>
      <c r="AA9">
        <v>684</v>
      </c>
      <c r="AB9">
        <v>832</v>
      </c>
      <c r="AD9">
        <v>684</v>
      </c>
      <c r="AF9">
        <v>1516</v>
      </c>
      <c r="AG9">
        <v>684</v>
      </c>
    </row>
    <row r="10" spans="1:33" x14ac:dyDescent="0.25">
      <c r="A10" t="s">
        <v>106</v>
      </c>
      <c r="I10" s="22"/>
      <c r="J10" s="22"/>
      <c r="M10" t="s">
        <v>106</v>
      </c>
      <c r="N10">
        <f t="shared" si="2"/>
        <v>0</v>
      </c>
      <c r="O10">
        <f t="shared" si="3"/>
        <v>0</v>
      </c>
      <c r="P10">
        <f t="shared" si="4"/>
        <v>0</v>
      </c>
      <c r="Q10">
        <f t="shared" si="5"/>
        <v>0</v>
      </c>
      <c r="R10">
        <f t="shared" si="6"/>
        <v>0</v>
      </c>
      <c r="S10">
        <f t="shared" si="7"/>
        <v>0</v>
      </c>
      <c r="T10">
        <f t="shared" si="8"/>
        <v>0</v>
      </c>
      <c r="U10">
        <f t="shared" si="9"/>
        <v>0</v>
      </c>
      <c r="V10">
        <f t="shared" si="10"/>
        <v>0</v>
      </c>
      <c r="X10" t="s">
        <v>106</v>
      </c>
    </row>
    <row r="11" spans="1:33" x14ac:dyDescent="0.25">
      <c r="A11" t="s">
        <v>47</v>
      </c>
      <c r="B11">
        <v>1526</v>
      </c>
      <c r="C11">
        <v>1410</v>
      </c>
      <c r="D11">
        <v>116</v>
      </c>
      <c r="E11">
        <v>913</v>
      </c>
      <c r="F11">
        <v>497</v>
      </c>
      <c r="G11">
        <v>96</v>
      </c>
      <c r="H11">
        <v>20</v>
      </c>
      <c r="I11" s="22">
        <f t="shared" si="0"/>
        <v>1009</v>
      </c>
      <c r="J11" s="22">
        <f t="shared" si="1"/>
        <v>96</v>
      </c>
      <c r="M11" t="s">
        <v>47</v>
      </c>
      <c r="N11">
        <f t="shared" si="2"/>
        <v>1526</v>
      </c>
      <c r="O11">
        <f t="shared" si="3"/>
        <v>1410</v>
      </c>
      <c r="P11">
        <f t="shared" si="4"/>
        <v>116</v>
      </c>
      <c r="Q11">
        <f t="shared" si="5"/>
        <v>913</v>
      </c>
      <c r="R11">
        <f t="shared" si="6"/>
        <v>497</v>
      </c>
      <c r="S11">
        <f t="shared" si="7"/>
        <v>96</v>
      </c>
      <c r="T11">
        <f t="shared" si="8"/>
        <v>20</v>
      </c>
      <c r="U11">
        <f t="shared" si="9"/>
        <v>1009</v>
      </c>
      <c r="V11">
        <f t="shared" si="10"/>
        <v>96</v>
      </c>
      <c r="X11" t="s">
        <v>47</v>
      </c>
      <c r="Y11">
        <v>1526</v>
      </c>
      <c r="Z11">
        <v>1410</v>
      </c>
      <c r="AA11">
        <v>116</v>
      </c>
      <c r="AB11">
        <v>913</v>
      </c>
      <c r="AC11">
        <v>497</v>
      </c>
      <c r="AD11">
        <v>96</v>
      </c>
      <c r="AE11">
        <v>20</v>
      </c>
      <c r="AF11">
        <v>1009</v>
      </c>
      <c r="AG11">
        <v>96</v>
      </c>
    </row>
    <row r="12" spans="1:33" x14ac:dyDescent="0.25">
      <c r="A12" t="s">
        <v>48</v>
      </c>
      <c r="B12">
        <v>160</v>
      </c>
      <c r="C12">
        <v>78</v>
      </c>
      <c r="D12">
        <v>82</v>
      </c>
      <c r="E12">
        <v>78</v>
      </c>
      <c r="G12">
        <v>82</v>
      </c>
      <c r="I12" s="22">
        <f t="shared" si="0"/>
        <v>160</v>
      </c>
      <c r="J12" s="22">
        <f t="shared" si="1"/>
        <v>82</v>
      </c>
      <c r="M12" t="s">
        <v>48</v>
      </c>
      <c r="N12">
        <f t="shared" si="2"/>
        <v>160</v>
      </c>
      <c r="O12">
        <f t="shared" si="3"/>
        <v>78</v>
      </c>
      <c r="P12">
        <f t="shared" si="4"/>
        <v>82</v>
      </c>
      <c r="Q12">
        <f t="shared" si="5"/>
        <v>78</v>
      </c>
      <c r="R12">
        <f t="shared" si="6"/>
        <v>0</v>
      </c>
      <c r="S12">
        <f t="shared" si="7"/>
        <v>82</v>
      </c>
      <c r="T12">
        <f t="shared" si="8"/>
        <v>0</v>
      </c>
      <c r="U12">
        <f t="shared" si="9"/>
        <v>160</v>
      </c>
      <c r="V12">
        <f t="shared" si="10"/>
        <v>82</v>
      </c>
      <c r="X12" t="s">
        <v>48</v>
      </c>
      <c r="Y12">
        <v>160</v>
      </c>
      <c r="Z12">
        <v>78</v>
      </c>
      <c r="AA12">
        <v>82</v>
      </c>
      <c r="AB12">
        <v>78</v>
      </c>
      <c r="AD12">
        <v>82</v>
      </c>
      <c r="AF12">
        <v>160</v>
      </c>
      <c r="AG12">
        <v>82</v>
      </c>
    </row>
    <row r="13" spans="1:33" x14ac:dyDescent="0.25">
      <c r="A13" t="s">
        <v>49</v>
      </c>
      <c r="B13">
        <v>54</v>
      </c>
      <c r="C13">
        <v>51</v>
      </c>
      <c r="D13">
        <v>3</v>
      </c>
      <c r="E13">
        <v>28</v>
      </c>
      <c r="F13">
        <v>23</v>
      </c>
      <c r="G13">
        <v>2</v>
      </c>
      <c r="H13">
        <v>1</v>
      </c>
      <c r="I13" s="22">
        <f t="shared" si="0"/>
        <v>30</v>
      </c>
      <c r="J13" s="22">
        <f t="shared" si="1"/>
        <v>2</v>
      </c>
      <c r="M13" t="s">
        <v>49</v>
      </c>
      <c r="N13">
        <f t="shared" si="2"/>
        <v>54</v>
      </c>
      <c r="O13">
        <f t="shared" si="3"/>
        <v>51</v>
      </c>
      <c r="P13">
        <f t="shared" si="4"/>
        <v>3</v>
      </c>
      <c r="Q13">
        <f t="shared" si="5"/>
        <v>28</v>
      </c>
      <c r="R13">
        <f t="shared" si="6"/>
        <v>23</v>
      </c>
      <c r="S13">
        <f t="shared" si="7"/>
        <v>2</v>
      </c>
      <c r="T13">
        <f t="shared" si="8"/>
        <v>1</v>
      </c>
      <c r="U13">
        <f t="shared" si="9"/>
        <v>30</v>
      </c>
      <c r="V13">
        <f t="shared" si="10"/>
        <v>2</v>
      </c>
      <c r="X13" t="s">
        <v>49</v>
      </c>
      <c r="Y13">
        <v>54</v>
      </c>
      <c r="Z13">
        <v>51</v>
      </c>
      <c r="AA13">
        <v>3</v>
      </c>
      <c r="AB13">
        <v>28</v>
      </c>
      <c r="AC13">
        <v>23</v>
      </c>
      <c r="AD13">
        <v>2</v>
      </c>
      <c r="AE13">
        <v>1</v>
      </c>
      <c r="AF13">
        <v>30</v>
      </c>
      <c r="AG13">
        <v>2</v>
      </c>
    </row>
    <row r="14" spans="1:33" x14ac:dyDescent="0.25">
      <c r="A14" t="s">
        <v>50</v>
      </c>
      <c r="B14">
        <v>38</v>
      </c>
      <c r="C14">
        <v>18</v>
      </c>
      <c r="D14">
        <v>20</v>
      </c>
      <c r="E14">
        <v>18</v>
      </c>
      <c r="G14">
        <v>20</v>
      </c>
      <c r="I14" s="22">
        <f t="shared" si="0"/>
        <v>38</v>
      </c>
      <c r="J14" s="22">
        <f t="shared" si="1"/>
        <v>20</v>
      </c>
      <c r="M14" t="s">
        <v>38</v>
      </c>
      <c r="N14">
        <f t="shared" si="2"/>
        <v>379</v>
      </c>
      <c r="O14">
        <f t="shared" si="3"/>
        <v>210</v>
      </c>
      <c r="P14">
        <f t="shared" si="4"/>
        <v>169</v>
      </c>
      <c r="Q14">
        <f t="shared" si="5"/>
        <v>210</v>
      </c>
      <c r="R14">
        <f t="shared" si="6"/>
        <v>0</v>
      </c>
      <c r="S14">
        <f t="shared" si="7"/>
        <v>169</v>
      </c>
      <c r="T14">
        <f t="shared" si="8"/>
        <v>0</v>
      </c>
      <c r="U14">
        <f t="shared" si="9"/>
        <v>379</v>
      </c>
      <c r="V14">
        <f t="shared" si="10"/>
        <v>169</v>
      </c>
      <c r="X14" t="s">
        <v>38</v>
      </c>
      <c r="Y14">
        <v>379</v>
      </c>
      <c r="Z14">
        <v>210</v>
      </c>
      <c r="AA14">
        <v>169</v>
      </c>
      <c r="AB14">
        <v>210</v>
      </c>
      <c r="AD14">
        <v>169</v>
      </c>
      <c r="AF14">
        <v>379</v>
      </c>
      <c r="AG14">
        <v>169</v>
      </c>
    </row>
    <row r="15" spans="1:33" x14ac:dyDescent="0.25">
      <c r="A15" t="s">
        <v>52</v>
      </c>
      <c r="B15">
        <v>3919</v>
      </c>
      <c r="C15">
        <v>1949</v>
      </c>
      <c r="D15">
        <v>1970</v>
      </c>
      <c r="E15">
        <v>1949</v>
      </c>
      <c r="G15">
        <v>1970</v>
      </c>
      <c r="I15" s="22">
        <f t="shared" si="0"/>
        <v>3919</v>
      </c>
      <c r="J15" s="22">
        <f t="shared" si="1"/>
        <v>1970</v>
      </c>
      <c r="M15" t="s">
        <v>50</v>
      </c>
      <c r="N15">
        <f t="shared" si="2"/>
        <v>38</v>
      </c>
      <c r="O15">
        <f t="shared" si="3"/>
        <v>18</v>
      </c>
      <c r="P15">
        <f t="shared" si="4"/>
        <v>20</v>
      </c>
      <c r="Q15">
        <f t="shared" si="5"/>
        <v>18</v>
      </c>
      <c r="R15">
        <f t="shared" si="6"/>
        <v>0</v>
      </c>
      <c r="S15">
        <f t="shared" si="7"/>
        <v>20</v>
      </c>
      <c r="T15">
        <f t="shared" si="8"/>
        <v>0</v>
      </c>
      <c r="U15">
        <f t="shared" si="9"/>
        <v>38</v>
      </c>
      <c r="V15">
        <f t="shared" si="10"/>
        <v>20</v>
      </c>
      <c r="X15" t="s">
        <v>50</v>
      </c>
      <c r="Y15">
        <v>38</v>
      </c>
      <c r="Z15">
        <v>18</v>
      </c>
      <c r="AA15">
        <v>20</v>
      </c>
      <c r="AB15">
        <v>18</v>
      </c>
      <c r="AD15">
        <v>20</v>
      </c>
      <c r="AF15">
        <v>38</v>
      </c>
      <c r="AG15">
        <v>20</v>
      </c>
    </row>
    <row r="16" spans="1:33" x14ac:dyDescent="0.25">
      <c r="A16" t="s">
        <v>206</v>
      </c>
      <c r="B16">
        <v>1540</v>
      </c>
      <c r="C16">
        <v>980</v>
      </c>
      <c r="D16">
        <v>560</v>
      </c>
      <c r="E16">
        <v>980</v>
      </c>
      <c r="G16">
        <v>560</v>
      </c>
      <c r="I16" s="22">
        <f t="shared" si="0"/>
        <v>1540</v>
      </c>
      <c r="J16" s="22">
        <f t="shared" si="1"/>
        <v>560</v>
      </c>
      <c r="M16" t="s">
        <v>51</v>
      </c>
      <c r="N16" t="e">
        <f t="shared" si="2"/>
        <v>#N/A</v>
      </c>
      <c r="O16" t="e">
        <f t="shared" si="3"/>
        <v>#N/A</v>
      </c>
      <c r="P16" t="e">
        <f t="shared" si="4"/>
        <v>#N/A</v>
      </c>
      <c r="Q16" t="e">
        <f t="shared" si="5"/>
        <v>#N/A</v>
      </c>
      <c r="R16" t="e">
        <f t="shared" si="6"/>
        <v>#N/A</v>
      </c>
      <c r="S16" t="e">
        <f t="shared" si="7"/>
        <v>#N/A</v>
      </c>
      <c r="T16" t="e">
        <f t="shared" si="8"/>
        <v>#N/A</v>
      </c>
      <c r="U16" t="e">
        <f t="shared" si="9"/>
        <v>#N/A</v>
      </c>
      <c r="V16" t="e">
        <f t="shared" si="10"/>
        <v>#N/A</v>
      </c>
      <c r="X16" t="s">
        <v>51</v>
      </c>
    </row>
    <row r="17" spans="1:33" x14ac:dyDescent="0.25">
      <c r="A17" t="s">
        <v>34</v>
      </c>
      <c r="B17">
        <v>3215</v>
      </c>
      <c r="C17">
        <v>1696</v>
      </c>
      <c r="D17">
        <v>1519</v>
      </c>
      <c r="E17">
        <v>594</v>
      </c>
      <c r="F17">
        <v>1102</v>
      </c>
      <c r="G17">
        <v>403</v>
      </c>
      <c r="H17">
        <v>1116</v>
      </c>
      <c r="I17" s="22">
        <f t="shared" si="0"/>
        <v>997</v>
      </c>
      <c r="J17" s="22">
        <f t="shared" si="1"/>
        <v>403</v>
      </c>
      <c r="M17" t="s">
        <v>131</v>
      </c>
      <c r="N17" t="e">
        <f t="shared" si="2"/>
        <v>#N/A</v>
      </c>
      <c r="O17" t="e">
        <f t="shared" si="3"/>
        <v>#N/A</v>
      </c>
      <c r="P17" t="e">
        <f t="shared" si="4"/>
        <v>#N/A</v>
      </c>
      <c r="Q17" t="e">
        <f t="shared" si="5"/>
        <v>#N/A</v>
      </c>
      <c r="R17" t="e">
        <f t="shared" si="6"/>
        <v>#N/A</v>
      </c>
      <c r="S17" t="e">
        <f t="shared" si="7"/>
        <v>#N/A</v>
      </c>
      <c r="T17" t="e">
        <f t="shared" si="8"/>
        <v>#N/A</v>
      </c>
      <c r="U17" t="e">
        <f t="shared" si="9"/>
        <v>#N/A</v>
      </c>
      <c r="V17" t="e">
        <f t="shared" si="10"/>
        <v>#N/A</v>
      </c>
      <c r="X17" t="s">
        <v>131</v>
      </c>
    </row>
    <row r="18" spans="1:33" x14ac:dyDescent="0.25">
      <c r="A18" t="s">
        <v>54</v>
      </c>
      <c r="B18">
        <v>4704</v>
      </c>
      <c r="C18">
        <v>2699</v>
      </c>
      <c r="D18">
        <v>2005</v>
      </c>
      <c r="E18">
        <v>682</v>
      </c>
      <c r="F18">
        <v>2017</v>
      </c>
      <c r="G18">
        <v>472</v>
      </c>
      <c r="H18">
        <v>1533</v>
      </c>
      <c r="I18" s="22">
        <f t="shared" si="0"/>
        <v>1154</v>
      </c>
      <c r="J18" s="22">
        <f t="shared" si="1"/>
        <v>472</v>
      </c>
      <c r="M18" t="s">
        <v>101</v>
      </c>
      <c r="N18" t="e">
        <f t="shared" si="2"/>
        <v>#N/A</v>
      </c>
      <c r="O18" t="e">
        <f t="shared" si="3"/>
        <v>#N/A</v>
      </c>
      <c r="P18" t="e">
        <f t="shared" si="4"/>
        <v>#N/A</v>
      </c>
      <c r="Q18" t="e">
        <f t="shared" si="5"/>
        <v>#N/A</v>
      </c>
      <c r="R18" t="e">
        <f t="shared" si="6"/>
        <v>#N/A</v>
      </c>
      <c r="S18" t="e">
        <f t="shared" si="7"/>
        <v>#N/A</v>
      </c>
      <c r="T18" t="e">
        <f t="shared" si="8"/>
        <v>#N/A</v>
      </c>
      <c r="U18" t="e">
        <f t="shared" si="9"/>
        <v>#N/A</v>
      </c>
      <c r="V18" t="e">
        <f t="shared" si="10"/>
        <v>#N/A</v>
      </c>
      <c r="X18" t="s">
        <v>101</v>
      </c>
    </row>
    <row r="19" spans="1:33" x14ac:dyDescent="0.25">
      <c r="A19" t="s">
        <v>38</v>
      </c>
      <c r="B19">
        <v>379</v>
      </c>
      <c r="C19">
        <v>210</v>
      </c>
      <c r="D19">
        <v>169</v>
      </c>
      <c r="E19">
        <v>210</v>
      </c>
      <c r="G19">
        <v>169</v>
      </c>
      <c r="I19" s="22">
        <f t="shared" si="0"/>
        <v>379</v>
      </c>
      <c r="J19" s="22">
        <f t="shared" si="1"/>
        <v>169</v>
      </c>
      <c r="M19" t="s">
        <v>34</v>
      </c>
      <c r="N19">
        <f t="shared" si="2"/>
        <v>3215</v>
      </c>
      <c r="O19">
        <f t="shared" si="3"/>
        <v>1696</v>
      </c>
      <c r="P19">
        <f t="shared" si="4"/>
        <v>1519</v>
      </c>
      <c r="Q19">
        <f t="shared" si="5"/>
        <v>594</v>
      </c>
      <c r="R19">
        <f t="shared" si="6"/>
        <v>1102</v>
      </c>
      <c r="S19">
        <f t="shared" si="7"/>
        <v>403</v>
      </c>
      <c r="T19">
        <f t="shared" si="8"/>
        <v>1116</v>
      </c>
      <c r="U19">
        <f t="shared" si="9"/>
        <v>997</v>
      </c>
      <c r="V19">
        <f t="shared" si="10"/>
        <v>403</v>
      </c>
      <c r="X19" t="s">
        <v>34</v>
      </c>
      <c r="Y19">
        <v>3215</v>
      </c>
      <c r="Z19">
        <v>1696</v>
      </c>
      <c r="AA19">
        <v>1519</v>
      </c>
      <c r="AB19">
        <v>594</v>
      </c>
      <c r="AC19">
        <v>1102</v>
      </c>
      <c r="AD19">
        <v>403</v>
      </c>
      <c r="AE19">
        <v>1116</v>
      </c>
      <c r="AF19">
        <v>997</v>
      </c>
      <c r="AG19">
        <v>403</v>
      </c>
    </row>
    <row r="20" spans="1:33" x14ac:dyDescent="0.25">
      <c r="A20" t="s">
        <v>39</v>
      </c>
      <c r="B20">
        <v>453</v>
      </c>
      <c r="C20">
        <v>291</v>
      </c>
      <c r="D20">
        <v>162</v>
      </c>
      <c r="E20">
        <v>291</v>
      </c>
      <c r="G20">
        <v>162</v>
      </c>
      <c r="I20" s="22">
        <f t="shared" si="0"/>
        <v>453</v>
      </c>
      <c r="J20" s="22">
        <f t="shared" si="1"/>
        <v>162</v>
      </c>
      <c r="M20" t="s">
        <v>132</v>
      </c>
      <c r="N20">
        <f t="shared" si="2"/>
        <v>4704</v>
      </c>
      <c r="O20">
        <f t="shared" si="3"/>
        <v>2699</v>
      </c>
      <c r="P20">
        <f t="shared" si="4"/>
        <v>2005</v>
      </c>
      <c r="Q20">
        <f t="shared" si="5"/>
        <v>682</v>
      </c>
      <c r="R20">
        <f t="shared" si="6"/>
        <v>2017</v>
      </c>
      <c r="S20">
        <f t="shared" si="7"/>
        <v>472</v>
      </c>
      <c r="T20">
        <f t="shared" si="8"/>
        <v>1533</v>
      </c>
      <c r="U20">
        <f t="shared" si="9"/>
        <v>1154</v>
      </c>
      <c r="V20">
        <f t="shared" si="10"/>
        <v>472</v>
      </c>
      <c r="X20" t="s">
        <v>132</v>
      </c>
      <c r="Y20">
        <v>4704</v>
      </c>
      <c r="Z20">
        <v>2699</v>
      </c>
      <c r="AA20">
        <v>2005</v>
      </c>
      <c r="AB20">
        <v>682</v>
      </c>
      <c r="AC20">
        <v>2017</v>
      </c>
      <c r="AD20">
        <v>472</v>
      </c>
      <c r="AE20">
        <v>1533</v>
      </c>
      <c r="AF20">
        <v>1154</v>
      </c>
      <c r="AG20">
        <v>472</v>
      </c>
    </row>
    <row r="21" spans="1:33" x14ac:dyDescent="0.25">
      <c r="A21" t="s">
        <v>55</v>
      </c>
      <c r="B21">
        <v>101</v>
      </c>
      <c r="C21">
        <v>90</v>
      </c>
      <c r="D21">
        <v>11</v>
      </c>
      <c r="E21">
        <v>90</v>
      </c>
      <c r="G21">
        <v>11</v>
      </c>
      <c r="I21" s="22">
        <f t="shared" si="0"/>
        <v>101</v>
      </c>
      <c r="J21" s="22">
        <f t="shared" si="1"/>
        <v>11</v>
      </c>
      <c r="M21" t="s">
        <v>39</v>
      </c>
      <c r="N21">
        <f t="shared" si="2"/>
        <v>453</v>
      </c>
      <c r="O21">
        <f t="shared" si="3"/>
        <v>291</v>
      </c>
      <c r="P21">
        <f t="shared" si="4"/>
        <v>162</v>
      </c>
      <c r="Q21">
        <f t="shared" si="5"/>
        <v>291</v>
      </c>
      <c r="R21">
        <f t="shared" si="6"/>
        <v>0</v>
      </c>
      <c r="S21">
        <f t="shared" si="7"/>
        <v>162</v>
      </c>
      <c r="T21">
        <f t="shared" si="8"/>
        <v>0</v>
      </c>
      <c r="U21">
        <f t="shared" si="9"/>
        <v>453</v>
      </c>
      <c r="V21">
        <f t="shared" si="10"/>
        <v>162</v>
      </c>
      <c r="X21" t="s">
        <v>39</v>
      </c>
      <c r="Y21">
        <v>453</v>
      </c>
      <c r="Z21">
        <v>291</v>
      </c>
      <c r="AA21">
        <v>162</v>
      </c>
      <c r="AB21">
        <v>291</v>
      </c>
      <c r="AD21">
        <v>162</v>
      </c>
      <c r="AF21">
        <v>453</v>
      </c>
      <c r="AG21">
        <v>162</v>
      </c>
    </row>
    <row r="22" spans="1:33" x14ac:dyDescent="0.25">
      <c r="A22" t="s">
        <v>56</v>
      </c>
      <c r="B22">
        <v>1615</v>
      </c>
      <c r="C22">
        <v>608</v>
      </c>
      <c r="D22">
        <v>1007</v>
      </c>
      <c r="E22">
        <v>181</v>
      </c>
      <c r="F22">
        <v>427</v>
      </c>
      <c r="G22">
        <v>273</v>
      </c>
      <c r="H22">
        <v>734</v>
      </c>
      <c r="I22" s="22">
        <f t="shared" si="0"/>
        <v>454</v>
      </c>
      <c r="J22" s="22">
        <f t="shared" si="1"/>
        <v>273</v>
      </c>
      <c r="M22" t="s">
        <v>55</v>
      </c>
      <c r="N22">
        <f t="shared" si="2"/>
        <v>101</v>
      </c>
      <c r="O22">
        <f t="shared" si="3"/>
        <v>90</v>
      </c>
      <c r="P22">
        <f t="shared" si="4"/>
        <v>11</v>
      </c>
      <c r="Q22">
        <f t="shared" si="5"/>
        <v>90</v>
      </c>
      <c r="R22">
        <f t="shared" si="6"/>
        <v>0</v>
      </c>
      <c r="S22">
        <f t="shared" si="7"/>
        <v>11</v>
      </c>
      <c r="T22">
        <f t="shared" si="8"/>
        <v>0</v>
      </c>
      <c r="U22">
        <f t="shared" si="9"/>
        <v>101</v>
      </c>
      <c r="V22">
        <f t="shared" si="10"/>
        <v>11</v>
      </c>
      <c r="X22" t="s">
        <v>55</v>
      </c>
      <c r="Y22">
        <v>101</v>
      </c>
      <c r="Z22">
        <v>90</v>
      </c>
      <c r="AA22">
        <v>11</v>
      </c>
      <c r="AB22">
        <v>90</v>
      </c>
      <c r="AD22">
        <v>11</v>
      </c>
      <c r="AF22">
        <v>101</v>
      </c>
      <c r="AG22">
        <v>11</v>
      </c>
    </row>
    <row r="23" spans="1:33" x14ac:dyDescent="0.25">
      <c r="A23" t="s">
        <v>57</v>
      </c>
      <c r="B23">
        <v>266</v>
      </c>
      <c r="C23">
        <v>166</v>
      </c>
      <c r="D23">
        <v>100</v>
      </c>
      <c r="E23">
        <v>166</v>
      </c>
      <c r="G23">
        <v>100</v>
      </c>
      <c r="I23" s="22">
        <f t="shared" si="0"/>
        <v>266</v>
      </c>
      <c r="J23" s="22">
        <f t="shared" si="1"/>
        <v>100</v>
      </c>
      <c r="M23" t="s">
        <v>56</v>
      </c>
      <c r="N23">
        <f t="shared" si="2"/>
        <v>1615</v>
      </c>
      <c r="O23">
        <f t="shared" si="3"/>
        <v>608</v>
      </c>
      <c r="P23">
        <f t="shared" si="4"/>
        <v>1007</v>
      </c>
      <c r="Q23">
        <f t="shared" si="5"/>
        <v>181</v>
      </c>
      <c r="R23">
        <f t="shared" si="6"/>
        <v>427</v>
      </c>
      <c r="S23">
        <f t="shared" si="7"/>
        <v>273</v>
      </c>
      <c r="T23">
        <f t="shared" si="8"/>
        <v>734</v>
      </c>
      <c r="U23">
        <f t="shared" si="9"/>
        <v>454</v>
      </c>
      <c r="V23">
        <f t="shared" si="10"/>
        <v>273</v>
      </c>
      <c r="X23" t="s">
        <v>56</v>
      </c>
      <c r="Y23">
        <v>1615</v>
      </c>
      <c r="Z23">
        <v>608</v>
      </c>
      <c r="AA23">
        <v>1007</v>
      </c>
      <c r="AB23">
        <v>181</v>
      </c>
      <c r="AC23">
        <v>427</v>
      </c>
      <c r="AD23">
        <v>273</v>
      </c>
      <c r="AE23">
        <v>734</v>
      </c>
      <c r="AF23">
        <v>454</v>
      </c>
      <c r="AG23">
        <v>273</v>
      </c>
    </row>
    <row r="24" spans="1:33" x14ac:dyDescent="0.25">
      <c r="A24" t="s">
        <v>58</v>
      </c>
      <c r="B24">
        <v>81</v>
      </c>
      <c r="C24">
        <v>71</v>
      </c>
      <c r="D24">
        <v>10</v>
      </c>
      <c r="E24">
        <v>71</v>
      </c>
      <c r="G24">
        <v>10</v>
      </c>
      <c r="I24" s="22">
        <f t="shared" si="0"/>
        <v>81</v>
      </c>
      <c r="J24" s="22">
        <f t="shared" si="1"/>
        <v>10</v>
      </c>
      <c r="M24" t="s">
        <v>57</v>
      </c>
      <c r="N24">
        <f t="shared" si="2"/>
        <v>266</v>
      </c>
      <c r="O24">
        <f t="shared" si="3"/>
        <v>166</v>
      </c>
      <c r="P24">
        <f t="shared" si="4"/>
        <v>100</v>
      </c>
      <c r="Q24">
        <f t="shared" si="5"/>
        <v>166</v>
      </c>
      <c r="R24">
        <f t="shared" si="6"/>
        <v>0</v>
      </c>
      <c r="S24">
        <f t="shared" si="7"/>
        <v>100</v>
      </c>
      <c r="T24">
        <f t="shared" si="8"/>
        <v>0</v>
      </c>
      <c r="U24">
        <f t="shared" si="9"/>
        <v>266</v>
      </c>
      <c r="V24">
        <f t="shared" si="10"/>
        <v>100</v>
      </c>
      <c r="X24" t="s">
        <v>57</v>
      </c>
      <c r="Y24">
        <v>266</v>
      </c>
      <c r="Z24">
        <v>166</v>
      </c>
      <c r="AA24">
        <v>100</v>
      </c>
      <c r="AB24">
        <v>166</v>
      </c>
      <c r="AD24">
        <v>100</v>
      </c>
      <c r="AF24">
        <v>266</v>
      </c>
      <c r="AG24">
        <v>100</v>
      </c>
    </row>
    <row r="25" spans="1:33" x14ac:dyDescent="0.25">
      <c r="A25" t="s">
        <v>59</v>
      </c>
      <c r="B25">
        <v>1019</v>
      </c>
      <c r="C25">
        <v>761</v>
      </c>
      <c r="D25">
        <v>258</v>
      </c>
      <c r="E25">
        <v>761</v>
      </c>
      <c r="G25">
        <v>258</v>
      </c>
      <c r="I25" s="22">
        <f t="shared" si="0"/>
        <v>1019</v>
      </c>
      <c r="J25" s="22">
        <f t="shared" si="1"/>
        <v>258</v>
      </c>
      <c r="M25" t="s">
        <v>58</v>
      </c>
      <c r="N25">
        <f t="shared" si="2"/>
        <v>81</v>
      </c>
      <c r="O25">
        <f t="shared" si="3"/>
        <v>71</v>
      </c>
      <c r="P25">
        <f t="shared" si="4"/>
        <v>10</v>
      </c>
      <c r="Q25">
        <f t="shared" si="5"/>
        <v>71</v>
      </c>
      <c r="R25">
        <f t="shared" si="6"/>
        <v>0</v>
      </c>
      <c r="S25">
        <f t="shared" si="7"/>
        <v>10</v>
      </c>
      <c r="T25">
        <f t="shared" si="8"/>
        <v>0</v>
      </c>
      <c r="U25">
        <f t="shared" si="9"/>
        <v>81</v>
      </c>
      <c r="V25">
        <f t="shared" si="10"/>
        <v>10</v>
      </c>
      <c r="X25" t="s">
        <v>58</v>
      </c>
      <c r="Y25">
        <v>81</v>
      </c>
      <c r="Z25">
        <v>71</v>
      </c>
      <c r="AA25">
        <v>10</v>
      </c>
      <c r="AB25">
        <v>71</v>
      </c>
      <c r="AD25">
        <v>10</v>
      </c>
      <c r="AF25">
        <v>81</v>
      </c>
      <c r="AG25">
        <v>10</v>
      </c>
    </row>
    <row r="26" spans="1:33" x14ac:dyDescent="0.25">
      <c r="A26" t="s">
        <v>60</v>
      </c>
      <c r="B26">
        <v>693</v>
      </c>
      <c r="C26">
        <v>355</v>
      </c>
      <c r="D26">
        <v>338</v>
      </c>
      <c r="E26">
        <v>167</v>
      </c>
      <c r="F26">
        <v>188</v>
      </c>
      <c r="G26">
        <v>85</v>
      </c>
      <c r="H26">
        <v>253</v>
      </c>
      <c r="I26" s="22">
        <f t="shared" si="0"/>
        <v>252</v>
      </c>
      <c r="J26" s="22">
        <f t="shared" si="1"/>
        <v>85</v>
      </c>
      <c r="M26" t="s">
        <v>59</v>
      </c>
      <c r="N26">
        <f t="shared" si="2"/>
        <v>1019</v>
      </c>
      <c r="O26">
        <f t="shared" si="3"/>
        <v>761</v>
      </c>
      <c r="P26">
        <f t="shared" si="4"/>
        <v>258</v>
      </c>
      <c r="Q26">
        <f t="shared" si="5"/>
        <v>761</v>
      </c>
      <c r="R26">
        <f t="shared" si="6"/>
        <v>0</v>
      </c>
      <c r="S26">
        <f t="shared" si="7"/>
        <v>258</v>
      </c>
      <c r="T26">
        <f t="shared" si="8"/>
        <v>0</v>
      </c>
      <c r="U26">
        <f t="shared" si="9"/>
        <v>1019</v>
      </c>
      <c r="V26">
        <f t="shared" si="10"/>
        <v>258</v>
      </c>
      <c r="X26" t="s">
        <v>59</v>
      </c>
      <c r="Y26">
        <v>1019</v>
      </c>
      <c r="Z26">
        <v>761</v>
      </c>
      <c r="AA26">
        <v>258</v>
      </c>
      <c r="AB26">
        <v>761</v>
      </c>
      <c r="AD26">
        <v>258</v>
      </c>
      <c r="AF26">
        <v>1019</v>
      </c>
      <c r="AG26">
        <v>258</v>
      </c>
    </row>
    <row r="27" spans="1:33" x14ac:dyDescent="0.25">
      <c r="A27" t="s">
        <v>61</v>
      </c>
      <c r="B27">
        <v>1691</v>
      </c>
      <c r="C27">
        <v>927</v>
      </c>
      <c r="D27">
        <v>764</v>
      </c>
      <c r="E27">
        <v>631</v>
      </c>
      <c r="F27">
        <v>296</v>
      </c>
      <c r="G27">
        <v>268</v>
      </c>
      <c r="H27">
        <v>496</v>
      </c>
      <c r="I27" s="22">
        <f t="shared" si="0"/>
        <v>899</v>
      </c>
      <c r="J27" s="22">
        <f t="shared" si="1"/>
        <v>268</v>
      </c>
      <c r="M27" t="s">
        <v>60</v>
      </c>
      <c r="N27">
        <f t="shared" si="2"/>
        <v>693</v>
      </c>
      <c r="O27">
        <f t="shared" si="3"/>
        <v>355</v>
      </c>
      <c r="P27">
        <f t="shared" si="4"/>
        <v>338</v>
      </c>
      <c r="Q27">
        <f t="shared" si="5"/>
        <v>167</v>
      </c>
      <c r="R27">
        <f t="shared" si="6"/>
        <v>188</v>
      </c>
      <c r="S27">
        <f t="shared" si="7"/>
        <v>85</v>
      </c>
      <c r="T27">
        <f t="shared" si="8"/>
        <v>253</v>
      </c>
      <c r="U27">
        <f t="shared" si="9"/>
        <v>252</v>
      </c>
      <c r="V27">
        <f t="shared" si="10"/>
        <v>85</v>
      </c>
      <c r="X27" t="s">
        <v>60</v>
      </c>
      <c r="Y27">
        <v>693</v>
      </c>
      <c r="Z27">
        <v>355</v>
      </c>
      <c r="AA27">
        <v>338</v>
      </c>
      <c r="AB27">
        <v>167</v>
      </c>
      <c r="AC27">
        <v>188</v>
      </c>
      <c r="AD27">
        <v>85</v>
      </c>
      <c r="AE27">
        <v>253</v>
      </c>
      <c r="AF27">
        <v>252</v>
      </c>
      <c r="AG27">
        <v>85</v>
      </c>
    </row>
    <row r="28" spans="1:33" x14ac:dyDescent="0.25">
      <c r="A28" t="s">
        <v>62</v>
      </c>
      <c r="B28">
        <v>97</v>
      </c>
      <c r="C28">
        <v>81</v>
      </c>
      <c r="D28">
        <v>16</v>
      </c>
      <c r="E28">
        <v>64</v>
      </c>
      <c r="F28">
        <v>17</v>
      </c>
      <c r="G28">
        <v>7</v>
      </c>
      <c r="H28">
        <v>9</v>
      </c>
      <c r="I28" s="22">
        <f t="shared" si="0"/>
        <v>71</v>
      </c>
      <c r="J28" s="22">
        <f t="shared" si="1"/>
        <v>7</v>
      </c>
      <c r="M28" t="s">
        <v>96</v>
      </c>
      <c r="N28" t="e">
        <f t="shared" si="2"/>
        <v>#N/A</v>
      </c>
      <c r="O28" t="e">
        <f t="shared" si="3"/>
        <v>#N/A</v>
      </c>
      <c r="P28" t="e">
        <f t="shared" si="4"/>
        <v>#N/A</v>
      </c>
      <c r="Q28" t="e">
        <f t="shared" si="5"/>
        <v>#N/A</v>
      </c>
      <c r="R28" t="e">
        <f t="shared" si="6"/>
        <v>#N/A</v>
      </c>
      <c r="S28" t="e">
        <f t="shared" si="7"/>
        <v>#N/A</v>
      </c>
      <c r="T28" t="e">
        <f t="shared" si="8"/>
        <v>#N/A</v>
      </c>
      <c r="U28" t="e">
        <f t="shared" si="9"/>
        <v>#N/A</v>
      </c>
      <c r="V28" t="e">
        <f t="shared" si="10"/>
        <v>#N/A</v>
      </c>
      <c r="X28" t="s">
        <v>96</v>
      </c>
    </row>
    <row r="29" spans="1:33" x14ac:dyDescent="0.25">
      <c r="A29" t="s">
        <v>63</v>
      </c>
      <c r="B29">
        <v>21</v>
      </c>
      <c r="C29">
        <v>18</v>
      </c>
      <c r="D29">
        <v>3</v>
      </c>
      <c r="E29">
        <v>18</v>
      </c>
      <c r="G29">
        <v>3</v>
      </c>
      <c r="I29" s="22">
        <f t="shared" si="0"/>
        <v>21</v>
      </c>
      <c r="J29" s="22">
        <f t="shared" si="1"/>
        <v>3</v>
      </c>
      <c r="M29" t="s">
        <v>133</v>
      </c>
      <c r="N29" t="e">
        <f t="shared" si="2"/>
        <v>#N/A</v>
      </c>
      <c r="O29" t="e">
        <f t="shared" si="3"/>
        <v>#N/A</v>
      </c>
      <c r="P29" t="e">
        <f t="shared" si="4"/>
        <v>#N/A</v>
      </c>
      <c r="Q29" t="e">
        <f t="shared" si="5"/>
        <v>#N/A</v>
      </c>
      <c r="R29" t="e">
        <f t="shared" si="6"/>
        <v>#N/A</v>
      </c>
      <c r="S29" t="e">
        <f t="shared" si="7"/>
        <v>#N/A</v>
      </c>
      <c r="T29" t="e">
        <f t="shared" si="8"/>
        <v>#N/A</v>
      </c>
      <c r="U29" t="e">
        <f t="shared" si="9"/>
        <v>#N/A</v>
      </c>
      <c r="V29" t="e">
        <f t="shared" si="10"/>
        <v>#N/A</v>
      </c>
      <c r="X29" t="s">
        <v>133</v>
      </c>
    </row>
    <row r="30" spans="1:33" x14ac:dyDescent="0.25">
      <c r="A30" t="s">
        <v>64</v>
      </c>
      <c r="B30">
        <v>72</v>
      </c>
      <c r="C30">
        <v>57</v>
      </c>
      <c r="D30">
        <v>15</v>
      </c>
      <c r="E30">
        <v>57</v>
      </c>
      <c r="G30">
        <v>15</v>
      </c>
      <c r="I30" s="22">
        <f t="shared" si="0"/>
        <v>72</v>
      </c>
      <c r="J30" s="22">
        <f t="shared" si="1"/>
        <v>15</v>
      </c>
      <c r="M30" t="s">
        <v>61</v>
      </c>
      <c r="N30">
        <f t="shared" si="2"/>
        <v>1691</v>
      </c>
      <c r="O30">
        <f t="shared" si="3"/>
        <v>927</v>
      </c>
      <c r="P30">
        <f t="shared" si="4"/>
        <v>764</v>
      </c>
      <c r="Q30">
        <f t="shared" si="5"/>
        <v>631</v>
      </c>
      <c r="R30">
        <f t="shared" si="6"/>
        <v>296</v>
      </c>
      <c r="S30">
        <f t="shared" si="7"/>
        <v>268</v>
      </c>
      <c r="T30">
        <f t="shared" si="8"/>
        <v>496</v>
      </c>
      <c r="U30">
        <f t="shared" si="9"/>
        <v>899</v>
      </c>
      <c r="V30">
        <f t="shared" si="10"/>
        <v>268</v>
      </c>
      <c r="X30" t="s">
        <v>61</v>
      </c>
      <c r="Y30">
        <v>1691</v>
      </c>
      <c r="Z30">
        <v>927</v>
      </c>
      <c r="AA30">
        <v>764</v>
      </c>
      <c r="AB30">
        <v>631</v>
      </c>
      <c r="AC30">
        <v>296</v>
      </c>
      <c r="AD30">
        <v>268</v>
      </c>
      <c r="AE30">
        <v>496</v>
      </c>
      <c r="AF30">
        <v>899</v>
      </c>
      <c r="AG30">
        <v>268</v>
      </c>
    </row>
    <row r="31" spans="1:33" x14ac:dyDescent="0.25">
      <c r="A31" t="s">
        <v>65</v>
      </c>
      <c r="B31">
        <v>124556</v>
      </c>
      <c r="C31">
        <v>114124</v>
      </c>
      <c r="D31">
        <v>10432</v>
      </c>
      <c r="E31">
        <v>114124</v>
      </c>
      <c r="G31">
        <v>10432</v>
      </c>
      <c r="I31" s="22">
        <f t="shared" si="0"/>
        <v>124556</v>
      </c>
      <c r="J31" s="22">
        <f t="shared" si="1"/>
        <v>10432</v>
      </c>
      <c r="M31" t="s">
        <v>62</v>
      </c>
      <c r="N31">
        <f t="shared" si="2"/>
        <v>97</v>
      </c>
      <c r="O31">
        <f t="shared" si="3"/>
        <v>81</v>
      </c>
      <c r="P31">
        <f t="shared" si="4"/>
        <v>16</v>
      </c>
      <c r="Q31">
        <f t="shared" si="5"/>
        <v>64</v>
      </c>
      <c r="R31">
        <f t="shared" si="6"/>
        <v>17</v>
      </c>
      <c r="S31">
        <f t="shared" si="7"/>
        <v>7</v>
      </c>
      <c r="T31">
        <f t="shared" si="8"/>
        <v>9</v>
      </c>
      <c r="U31">
        <f t="shared" si="9"/>
        <v>71</v>
      </c>
      <c r="V31">
        <f t="shared" si="10"/>
        <v>7</v>
      </c>
      <c r="X31" t="s">
        <v>62</v>
      </c>
      <c r="Y31">
        <v>97</v>
      </c>
      <c r="Z31">
        <v>81</v>
      </c>
      <c r="AA31">
        <v>16</v>
      </c>
      <c r="AB31">
        <v>64</v>
      </c>
      <c r="AC31">
        <v>17</v>
      </c>
      <c r="AD31">
        <v>7</v>
      </c>
      <c r="AE31">
        <v>9</v>
      </c>
      <c r="AF31">
        <v>71</v>
      </c>
      <c r="AG31">
        <v>7</v>
      </c>
    </row>
    <row r="32" spans="1:33" x14ac:dyDescent="0.25">
      <c r="A32" t="s">
        <v>66</v>
      </c>
      <c r="B32">
        <v>6000</v>
      </c>
      <c r="C32">
        <v>2766</v>
      </c>
      <c r="D32">
        <v>3234</v>
      </c>
      <c r="E32">
        <v>2766</v>
      </c>
      <c r="G32">
        <v>3234</v>
      </c>
      <c r="I32" s="22">
        <f t="shared" si="0"/>
        <v>6000</v>
      </c>
      <c r="J32" s="22">
        <f t="shared" si="1"/>
        <v>3234</v>
      </c>
      <c r="M32" t="s">
        <v>102</v>
      </c>
      <c r="N32" t="e">
        <f t="shared" si="2"/>
        <v>#N/A</v>
      </c>
      <c r="O32" t="e">
        <f t="shared" si="3"/>
        <v>#N/A</v>
      </c>
      <c r="P32" t="e">
        <f t="shared" si="4"/>
        <v>#N/A</v>
      </c>
      <c r="Q32" t="e">
        <f t="shared" si="5"/>
        <v>#N/A</v>
      </c>
      <c r="R32" t="e">
        <f t="shared" si="6"/>
        <v>#N/A</v>
      </c>
      <c r="S32" t="e">
        <f t="shared" si="7"/>
        <v>#N/A</v>
      </c>
      <c r="T32" t="e">
        <f t="shared" si="8"/>
        <v>#N/A</v>
      </c>
      <c r="U32" t="e">
        <f t="shared" si="9"/>
        <v>#N/A</v>
      </c>
      <c r="V32" t="e">
        <f t="shared" si="10"/>
        <v>#N/A</v>
      </c>
      <c r="X32" t="s">
        <v>102</v>
      </c>
    </row>
    <row r="33" spans="1:33" x14ac:dyDescent="0.25">
      <c r="A33" t="s">
        <v>35</v>
      </c>
      <c r="B33">
        <v>1464</v>
      </c>
      <c r="C33">
        <v>855</v>
      </c>
      <c r="D33">
        <v>609</v>
      </c>
      <c r="E33">
        <v>631</v>
      </c>
      <c r="F33">
        <v>224</v>
      </c>
      <c r="G33">
        <v>173</v>
      </c>
      <c r="H33">
        <v>436</v>
      </c>
      <c r="I33" s="22">
        <f t="shared" si="0"/>
        <v>804</v>
      </c>
      <c r="J33" s="22">
        <f t="shared" si="1"/>
        <v>173</v>
      </c>
      <c r="M33" t="s">
        <v>63</v>
      </c>
      <c r="N33">
        <f t="shared" si="2"/>
        <v>21</v>
      </c>
      <c r="O33">
        <f t="shared" si="3"/>
        <v>18</v>
      </c>
      <c r="P33">
        <f t="shared" si="4"/>
        <v>3</v>
      </c>
      <c r="Q33">
        <f t="shared" si="5"/>
        <v>18</v>
      </c>
      <c r="R33">
        <f t="shared" si="6"/>
        <v>0</v>
      </c>
      <c r="S33">
        <f t="shared" si="7"/>
        <v>3</v>
      </c>
      <c r="T33">
        <f t="shared" si="8"/>
        <v>0</v>
      </c>
      <c r="U33">
        <f t="shared" si="9"/>
        <v>21</v>
      </c>
      <c r="V33">
        <f t="shared" si="10"/>
        <v>3</v>
      </c>
      <c r="X33" t="s">
        <v>63</v>
      </c>
      <c r="Y33">
        <v>21</v>
      </c>
      <c r="Z33">
        <v>18</v>
      </c>
      <c r="AA33">
        <v>3</v>
      </c>
      <c r="AB33">
        <v>18</v>
      </c>
      <c r="AD33">
        <v>3</v>
      </c>
      <c r="AF33">
        <v>21</v>
      </c>
      <c r="AG33">
        <v>3</v>
      </c>
    </row>
    <row r="34" spans="1:33" x14ac:dyDescent="0.25">
      <c r="A34" t="s">
        <v>67</v>
      </c>
      <c r="B34">
        <v>334</v>
      </c>
      <c r="C34">
        <v>227</v>
      </c>
      <c r="D34">
        <v>107</v>
      </c>
      <c r="E34">
        <v>227</v>
      </c>
      <c r="G34">
        <v>107</v>
      </c>
      <c r="I34" s="22">
        <f t="shared" si="0"/>
        <v>334</v>
      </c>
      <c r="J34" s="22">
        <f t="shared" si="1"/>
        <v>107</v>
      </c>
      <c r="M34" t="s">
        <v>64</v>
      </c>
      <c r="N34">
        <f t="shared" si="2"/>
        <v>72</v>
      </c>
      <c r="O34">
        <f t="shared" si="3"/>
        <v>57</v>
      </c>
      <c r="P34">
        <f t="shared" si="4"/>
        <v>15</v>
      </c>
      <c r="Q34">
        <f t="shared" si="5"/>
        <v>57</v>
      </c>
      <c r="R34">
        <f t="shared" si="6"/>
        <v>0</v>
      </c>
      <c r="S34">
        <f t="shared" si="7"/>
        <v>15</v>
      </c>
      <c r="T34">
        <f t="shared" si="8"/>
        <v>0</v>
      </c>
      <c r="U34">
        <f t="shared" si="9"/>
        <v>72</v>
      </c>
      <c r="V34">
        <f t="shared" si="10"/>
        <v>15</v>
      </c>
      <c r="X34" t="s">
        <v>64</v>
      </c>
      <c r="Y34">
        <v>72</v>
      </c>
      <c r="Z34">
        <v>57</v>
      </c>
      <c r="AA34">
        <v>15</v>
      </c>
      <c r="AB34">
        <v>57</v>
      </c>
      <c r="AD34">
        <v>15</v>
      </c>
      <c r="AF34">
        <v>72</v>
      </c>
      <c r="AG34">
        <v>15</v>
      </c>
    </row>
    <row r="35" spans="1:33" x14ac:dyDescent="0.25">
      <c r="A35" t="s">
        <v>68</v>
      </c>
      <c r="B35">
        <v>2000</v>
      </c>
      <c r="C35">
        <v>1003</v>
      </c>
      <c r="D35">
        <v>997</v>
      </c>
      <c r="E35">
        <v>1003</v>
      </c>
      <c r="G35">
        <v>997</v>
      </c>
      <c r="I35" s="22">
        <f t="shared" si="0"/>
        <v>2000</v>
      </c>
      <c r="J35" s="22">
        <f t="shared" si="1"/>
        <v>997</v>
      </c>
      <c r="M35" t="s">
        <v>103</v>
      </c>
      <c r="N35" t="e">
        <f t="shared" si="2"/>
        <v>#N/A</v>
      </c>
      <c r="O35" t="e">
        <f t="shared" si="3"/>
        <v>#N/A</v>
      </c>
      <c r="P35" t="e">
        <f t="shared" si="4"/>
        <v>#N/A</v>
      </c>
      <c r="Q35" t="e">
        <f t="shared" si="5"/>
        <v>#N/A</v>
      </c>
      <c r="R35" t="e">
        <f t="shared" si="6"/>
        <v>#N/A</v>
      </c>
      <c r="S35" t="e">
        <f t="shared" si="7"/>
        <v>#N/A</v>
      </c>
      <c r="T35" t="e">
        <f t="shared" si="8"/>
        <v>#N/A</v>
      </c>
      <c r="U35" t="e">
        <f t="shared" si="9"/>
        <v>#N/A</v>
      </c>
      <c r="V35" t="e">
        <f t="shared" si="10"/>
        <v>#N/A</v>
      </c>
      <c r="X35" t="s">
        <v>103</v>
      </c>
    </row>
    <row r="36" spans="1:33" x14ac:dyDescent="0.25">
      <c r="A36" t="s">
        <v>69</v>
      </c>
      <c r="B36">
        <v>225</v>
      </c>
      <c r="C36">
        <v>158</v>
      </c>
      <c r="D36">
        <v>67</v>
      </c>
      <c r="E36">
        <v>158</v>
      </c>
      <c r="G36">
        <v>67</v>
      </c>
      <c r="I36" s="22">
        <f t="shared" si="0"/>
        <v>225</v>
      </c>
      <c r="J36" s="22">
        <f t="shared" si="1"/>
        <v>67</v>
      </c>
      <c r="M36" t="s">
        <v>65</v>
      </c>
      <c r="N36">
        <f t="shared" si="2"/>
        <v>124556</v>
      </c>
      <c r="O36">
        <f t="shared" si="3"/>
        <v>114124</v>
      </c>
      <c r="P36">
        <f t="shared" si="4"/>
        <v>10432</v>
      </c>
      <c r="Q36">
        <f t="shared" si="5"/>
        <v>114124</v>
      </c>
      <c r="R36">
        <f t="shared" si="6"/>
        <v>0</v>
      </c>
      <c r="S36">
        <f t="shared" si="7"/>
        <v>10432</v>
      </c>
      <c r="T36">
        <f t="shared" si="8"/>
        <v>0</v>
      </c>
      <c r="U36">
        <f t="shared" si="9"/>
        <v>124556</v>
      </c>
      <c r="V36">
        <f t="shared" si="10"/>
        <v>10432</v>
      </c>
      <c r="X36" t="s">
        <v>65</v>
      </c>
      <c r="Y36">
        <v>124556</v>
      </c>
      <c r="Z36">
        <v>114124</v>
      </c>
      <c r="AA36">
        <v>10432</v>
      </c>
      <c r="AB36">
        <v>114124</v>
      </c>
      <c r="AD36">
        <v>10432</v>
      </c>
      <c r="AF36">
        <v>124556</v>
      </c>
      <c r="AG36">
        <v>10432</v>
      </c>
    </row>
    <row r="37" spans="1:33" x14ac:dyDescent="0.25">
      <c r="A37" t="s">
        <v>70</v>
      </c>
      <c r="B37">
        <v>364</v>
      </c>
      <c r="C37">
        <v>261</v>
      </c>
      <c r="D37">
        <v>103</v>
      </c>
      <c r="E37">
        <v>261</v>
      </c>
      <c r="G37">
        <v>103</v>
      </c>
      <c r="I37" s="22">
        <f t="shared" si="0"/>
        <v>364</v>
      </c>
      <c r="J37" s="22">
        <f t="shared" si="1"/>
        <v>103</v>
      </c>
      <c r="M37" t="s">
        <v>66</v>
      </c>
      <c r="N37">
        <f t="shared" si="2"/>
        <v>6000</v>
      </c>
      <c r="O37">
        <f t="shared" si="3"/>
        <v>2766</v>
      </c>
      <c r="P37">
        <f t="shared" si="4"/>
        <v>3234</v>
      </c>
      <c r="Q37">
        <f t="shared" si="5"/>
        <v>2766</v>
      </c>
      <c r="R37">
        <f t="shared" si="6"/>
        <v>0</v>
      </c>
      <c r="S37">
        <f t="shared" si="7"/>
        <v>3234</v>
      </c>
      <c r="T37">
        <f t="shared" si="8"/>
        <v>0</v>
      </c>
      <c r="U37">
        <f t="shared" si="9"/>
        <v>6000</v>
      </c>
      <c r="V37">
        <f t="shared" si="10"/>
        <v>3234</v>
      </c>
      <c r="X37" t="s">
        <v>66</v>
      </c>
      <c r="Y37">
        <v>6000</v>
      </c>
      <c r="Z37">
        <v>2766</v>
      </c>
      <c r="AA37">
        <v>3234</v>
      </c>
      <c r="AB37">
        <v>2766</v>
      </c>
      <c r="AD37">
        <v>3234</v>
      </c>
      <c r="AF37">
        <v>6000</v>
      </c>
      <c r="AG37">
        <v>3234</v>
      </c>
    </row>
    <row r="38" spans="1:33" x14ac:dyDescent="0.25">
      <c r="A38" t="s">
        <v>71</v>
      </c>
      <c r="B38">
        <v>3077</v>
      </c>
      <c r="C38">
        <v>1390</v>
      </c>
      <c r="D38">
        <v>1687</v>
      </c>
      <c r="E38">
        <v>1390</v>
      </c>
      <c r="G38">
        <v>1687</v>
      </c>
      <c r="I38" s="22">
        <f t="shared" si="0"/>
        <v>3077</v>
      </c>
      <c r="J38" s="22">
        <f t="shared" si="1"/>
        <v>1687</v>
      </c>
      <c r="M38" t="s">
        <v>35</v>
      </c>
      <c r="N38">
        <f t="shared" si="2"/>
        <v>1464</v>
      </c>
      <c r="O38">
        <f t="shared" si="3"/>
        <v>855</v>
      </c>
      <c r="P38">
        <f t="shared" si="4"/>
        <v>609</v>
      </c>
      <c r="Q38">
        <f t="shared" si="5"/>
        <v>631</v>
      </c>
      <c r="R38">
        <f t="shared" si="6"/>
        <v>224</v>
      </c>
      <c r="S38">
        <f t="shared" si="7"/>
        <v>173</v>
      </c>
      <c r="T38">
        <f t="shared" si="8"/>
        <v>436</v>
      </c>
      <c r="U38">
        <f t="shared" si="9"/>
        <v>804</v>
      </c>
      <c r="V38">
        <f t="shared" si="10"/>
        <v>173</v>
      </c>
      <c r="X38" t="s">
        <v>35</v>
      </c>
      <c r="Y38">
        <v>1464</v>
      </c>
      <c r="Z38">
        <v>855</v>
      </c>
      <c r="AA38">
        <v>609</v>
      </c>
      <c r="AB38">
        <v>631</v>
      </c>
      <c r="AC38">
        <v>224</v>
      </c>
      <c r="AD38">
        <v>173</v>
      </c>
      <c r="AE38">
        <v>436</v>
      </c>
      <c r="AF38">
        <v>804</v>
      </c>
      <c r="AG38">
        <v>173</v>
      </c>
    </row>
    <row r="39" spans="1:33" x14ac:dyDescent="0.25">
      <c r="A39" t="s">
        <v>72</v>
      </c>
      <c r="B39">
        <v>2814</v>
      </c>
      <c r="C39">
        <v>784</v>
      </c>
      <c r="D39">
        <v>2030</v>
      </c>
      <c r="E39">
        <v>611</v>
      </c>
      <c r="F39">
        <v>173</v>
      </c>
      <c r="G39">
        <v>523</v>
      </c>
      <c r="H39">
        <v>1507</v>
      </c>
      <c r="I39" s="22">
        <f t="shared" si="0"/>
        <v>1134</v>
      </c>
      <c r="J39" s="22">
        <f t="shared" si="1"/>
        <v>523</v>
      </c>
      <c r="M39" t="s">
        <v>97</v>
      </c>
      <c r="N39" t="e">
        <f t="shared" si="2"/>
        <v>#N/A</v>
      </c>
      <c r="O39" t="e">
        <f t="shared" si="3"/>
        <v>#N/A</v>
      </c>
      <c r="P39" t="e">
        <f t="shared" si="4"/>
        <v>#N/A</v>
      </c>
      <c r="Q39" t="e">
        <f t="shared" si="5"/>
        <v>#N/A</v>
      </c>
      <c r="R39" t="e">
        <f t="shared" si="6"/>
        <v>#N/A</v>
      </c>
      <c r="S39" t="e">
        <f t="shared" si="7"/>
        <v>#N/A</v>
      </c>
      <c r="T39" t="e">
        <f t="shared" si="8"/>
        <v>#N/A</v>
      </c>
      <c r="U39" t="e">
        <f t="shared" si="9"/>
        <v>#N/A</v>
      </c>
      <c r="V39" t="e">
        <f t="shared" si="10"/>
        <v>#N/A</v>
      </c>
      <c r="X39" t="s">
        <v>97</v>
      </c>
    </row>
    <row r="40" spans="1:33" x14ac:dyDescent="0.25">
      <c r="A40" t="s">
        <v>73</v>
      </c>
      <c r="B40">
        <v>1024</v>
      </c>
      <c r="C40">
        <v>466</v>
      </c>
      <c r="D40">
        <v>558</v>
      </c>
      <c r="E40">
        <v>466</v>
      </c>
      <c r="G40">
        <v>558</v>
      </c>
      <c r="I40" s="22">
        <f t="shared" si="0"/>
        <v>1024</v>
      </c>
      <c r="J40" s="22">
        <f t="shared" si="1"/>
        <v>558</v>
      </c>
      <c r="M40" t="s">
        <v>67</v>
      </c>
      <c r="N40">
        <f t="shared" si="2"/>
        <v>334</v>
      </c>
      <c r="O40">
        <f t="shared" si="3"/>
        <v>227</v>
      </c>
      <c r="P40">
        <f t="shared" si="4"/>
        <v>107</v>
      </c>
      <c r="Q40">
        <f t="shared" si="5"/>
        <v>227</v>
      </c>
      <c r="R40">
        <f t="shared" si="6"/>
        <v>0</v>
      </c>
      <c r="S40">
        <f t="shared" si="7"/>
        <v>107</v>
      </c>
      <c r="T40">
        <f t="shared" si="8"/>
        <v>0</v>
      </c>
      <c r="U40">
        <f t="shared" si="9"/>
        <v>334</v>
      </c>
      <c r="V40">
        <f t="shared" si="10"/>
        <v>107</v>
      </c>
      <c r="X40" t="s">
        <v>67</v>
      </c>
      <c r="Y40">
        <v>334</v>
      </c>
      <c r="Z40">
        <v>227</v>
      </c>
      <c r="AA40">
        <v>107</v>
      </c>
      <c r="AB40">
        <v>227</v>
      </c>
      <c r="AD40">
        <v>107</v>
      </c>
      <c r="AF40">
        <v>334</v>
      </c>
      <c r="AG40">
        <v>107</v>
      </c>
    </row>
    <row r="41" spans="1:33" x14ac:dyDescent="0.25">
      <c r="A41" t="s">
        <v>74</v>
      </c>
      <c r="B41">
        <v>4550</v>
      </c>
      <c r="C41">
        <v>2455</v>
      </c>
      <c r="D41">
        <v>2095</v>
      </c>
      <c r="E41">
        <v>1463</v>
      </c>
      <c r="F41">
        <v>992</v>
      </c>
      <c r="G41">
        <v>585</v>
      </c>
      <c r="H41">
        <v>1510</v>
      </c>
      <c r="I41" s="22">
        <f t="shared" si="0"/>
        <v>2048</v>
      </c>
      <c r="J41" s="22">
        <f t="shared" si="1"/>
        <v>585</v>
      </c>
      <c r="M41" t="s">
        <v>68</v>
      </c>
      <c r="N41">
        <f t="shared" si="2"/>
        <v>2000</v>
      </c>
      <c r="O41">
        <f t="shared" si="3"/>
        <v>1003</v>
      </c>
      <c r="P41">
        <f t="shared" si="4"/>
        <v>997</v>
      </c>
      <c r="Q41">
        <f t="shared" si="5"/>
        <v>1003</v>
      </c>
      <c r="R41">
        <f t="shared" si="6"/>
        <v>0</v>
      </c>
      <c r="S41">
        <f t="shared" si="7"/>
        <v>997</v>
      </c>
      <c r="T41">
        <f t="shared" si="8"/>
        <v>0</v>
      </c>
      <c r="U41">
        <f t="shared" si="9"/>
        <v>2000</v>
      </c>
      <c r="V41">
        <f t="shared" si="10"/>
        <v>997</v>
      </c>
      <c r="X41" t="s">
        <v>68</v>
      </c>
      <c r="Y41">
        <v>2000</v>
      </c>
      <c r="Z41">
        <v>1003</v>
      </c>
      <c r="AA41">
        <v>997</v>
      </c>
      <c r="AB41">
        <v>1003</v>
      </c>
      <c r="AD41">
        <v>997</v>
      </c>
      <c r="AF41">
        <v>2000</v>
      </c>
      <c r="AG41">
        <v>997</v>
      </c>
    </row>
    <row r="42" spans="1:33" x14ac:dyDescent="0.25">
      <c r="A42" t="s">
        <v>75</v>
      </c>
      <c r="B42">
        <v>325</v>
      </c>
      <c r="C42">
        <v>216</v>
      </c>
      <c r="D42">
        <v>109</v>
      </c>
      <c r="E42">
        <v>216</v>
      </c>
      <c r="G42">
        <v>109</v>
      </c>
      <c r="I42" s="22">
        <f t="shared" si="0"/>
        <v>325</v>
      </c>
      <c r="J42" s="22">
        <f t="shared" si="1"/>
        <v>109</v>
      </c>
      <c r="M42" t="s">
        <v>69</v>
      </c>
      <c r="N42">
        <f t="shared" si="2"/>
        <v>225</v>
      </c>
      <c r="O42">
        <f t="shared" si="3"/>
        <v>158</v>
      </c>
      <c r="P42">
        <f t="shared" si="4"/>
        <v>67</v>
      </c>
      <c r="Q42">
        <f t="shared" si="5"/>
        <v>158</v>
      </c>
      <c r="R42">
        <f t="shared" si="6"/>
        <v>0</v>
      </c>
      <c r="S42">
        <f t="shared" si="7"/>
        <v>67</v>
      </c>
      <c r="T42">
        <f t="shared" si="8"/>
        <v>0</v>
      </c>
      <c r="U42">
        <f t="shared" si="9"/>
        <v>225</v>
      </c>
      <c r="V42">
        <f t="shared" si="10"/>
        <v>67</v>
      </c>
      <c r="X42" t="s">
        <v>69</v>
      </c>
      <c r="Y42">
        <v>225</v>
      </c>
      <c r="Z42">
        <v>158</v>
      </c>
      <c r="AA42">
        <v>67</v>
      </c>
      <c r="AB42">
        <v>158</v>
      </c>
      <c r="AD42">
        <v>67</v>
      </c>
      <c r="AF42">
        <v>225</v>
      </c>
      <c r="AG42">
        <v>67</v>
      </c>
    </row>
    <row r="43" spans="1:33" x14ac:dyDescent="0.25">
      <c r="A43" t="s">
        <v>76</v>
      </c>
      <c r="B43">
        <v>574</v>
      </c>
      <c r="C43">
        <v>492</v>
      </c>
      <c r="D43">
        <v>82</v>
      </c>
      <c r="E43">
        <v>492</v>
      </c>
      <c r="G43">
        <v>82</v>
      </c>
      <c r="I43" s="22">
        <f t="shared" si="0"/>
        <v>574</v>
      </c>
      <c r="J43" s="22">
        <f t="shared" si="1"/>
        <v>82</v>
      </c>
      <c r="M43" t="s">
        <v>70</v>
      </c>
      <c r="N43">
        <f t="shared" si="2"/>
        <v>364</v>
      </c>
      <c r="O43">
        <f t="shared" si="3"/>
        <v>261</v>
      </c>
      <c r="P43">
        <f t="shared" si="4"/>
        <v>103</v>
      </c>
      <c r="Q43">
        <f t="shared" si="5"/>
        <v>261</v>
      </c>
      <c r="R43">
        <f t="shared" si="6"/>
        <v>0</v>
      </c>
      <c r="S43">
        <f t="shared" si="7"/>
        <v>103</v>
      </c>
      <c r="T43">
        <f t="shared" si="8"/>
        <v>0</v>
      </c>
      <c r="U43">
        <f t="shared" si="9"/>
        <v>364</v>
      </c>
      <c r="V43">
        <f t="shared" si="10"/>
        <v>103</v>
      </c>
      <c r="X43" t="s">
        <v>70</v>
      </c>
      <c r="Y43">
        <v>364</v>
      </c>
      <c r="Z43">
        <v>261</v>
      </c>
      <c r="AA43">
        <v>103</v>
      </c>
      <c r="AB43">
        <v>261</v>
      </c>
      <c r="AD43">
        <v>103</v>
      </c>
      <c r="AF43">
        <v>364</v>
      </c>
      <c r="AG43">
        <v>103</v>
      </c>
    </row>
    <row r="44" spans="1:33" x14ac:dyDescent="0.25">
      <c r="A44" t="s">
        <v>77</v>
      </c>
      <c r="B44">
        <v>370</v>
      </c>
      <c r="C44">
        <v>367</v>
      </c>
      <c r="D44">
        <v>3</v>
      </c>
      <c r="E44">
        <v>367</v>
      </c>
      <c r="G44">
        <v>3</v>
      </c>
      <c r="I44" s="22">
        <f t="shared" si="0"/>
        <v>370</v>
      </c>
      <c r="J44" s="22">
        <f t="shared" si="1"/>
        <v>3</v>
      </c>
      <c r="M44" t="s">
        <v>71</v>
      </c>
      <c r="N44">
        <f t="shared" si="2"/>
        <v>3077</v>
      </c>
      <c r="O44">
        <f t="shared" si="3"/>
        <v>1390</v>
      </c>
      <c r="P44">
        <f t="shared" si="4"/>
        <v>1687</v>
      </c>
      <c r="Q44">
        <f t="shared" si="5"/>
        <v>1390</v>
      </c>
      <c r="R44">
        <f t="shared" si="6"/>
        <v>0</v>
      </c>
      <c r="S44">
        <f t="shared" si="7"/>
        <v>1687</v>
      </c>
      <c r="T44">
        <f t="shared" si="8"/>
        <v>0</v>
      </c>
      <c r="U44">
        <f t="shared" si="9"/>
        <v>3077</v>
      </c>
      <c r="V44">
        <f t="shared" si="10"/>
        <v>1687</v>
      </c>
      <c r="X44" t="s">
        <v>71</v>
      </c>
      <c r="Y44">
        <v>3077</v>
      </c>
      <c r="Z44">
        <v>1390</v>
      </c>
      <c r="AA44">
        <v>1687</v>
      </c>
      <c r="AB44">
        <v>1390</v>
      </c>
      <c r="AD44">
        <v>1687</v>
      </c>
      <c r="AF44">
        <v>3077</v>
      </c>
      <c r="AG44">
        <v>1687</v>
      </c>
    </row>
    <row r="45" spans="1:33" x14ac:dyDescent="0.25">
      <c r="A45" t="s">
        <v>78</v>
      </c>
      <c r="B45">
        <v>2011</v>
      </c>
      <c r="C45">
        <v>494</v>
      </c>
      <c r="D45">
        <v>1517</v>
      </c>
      <c r="E45">
        <v>494</v>
      </c>
      <c r="G45">
        <v>1517</v>
      </c>
      <c r="I45" s="22">
        <f t="shared" si="0"/>
        <v>2011</v>
      </c>
      <c r="J45" s="22">
        <f t="shared" si="1"/>
        <v>1517</v>
      </c>
      <c r="M45" t="s">
        <v>134</v>
      </c>
      <c r="N45" t="e">
        <f t="shared" si="2"/>
        <v>#N/A</v>
      </c>
      <c r="O45" t="e">
        <f t="shared" si="3"/>
        <v>#N/A</v>
      </c>
      <c r="P45" t="e">
        <f t="shared" si="4"/>
        <v>#N/A</v>
      </c>
      <c r="Q45" t="e">
        <f t="shared" si="5"/>
        <v>#N/A</v>
      </c>
      <c r="R45" t="e">
        <f t="shared" si="6"/>
        <v>#N/A</v>
      </c>
      <c r="S45" t="e">
        <f t="shared" si="7"/>
        <v>#N/A</v>
      </c>
      <c r="T45" t="e">
        <f t="shared" si="8"/>
        <v>#N/A</v>
      </c>
      <c r="U45" t="e">
        <f t="shared" si="9"/>
        <v>#N/A</v>
      </c>
      <c r="V45" t="e">
        <f t="shared" si="10"/>
        <v>#N/A</v>
      </c>
      <c r="X45" t="s">
        <v>134</v>
      </c>
    </row>
    <row r="46" spans="1:33" x14ac:dyDescent="0.25">
      <c r="A46" t="s">
        <v>79</v>
      </c>
      <c r="B46">
        <v>220</v>
      </c>
      <c r="C46">
        <v>71</v>
      </c>
      <c r="D46">
        <v>149</v>
      </c>
      <c r="E46">
        <v>71</v>
      </c>
      <c r="G46">
        <v>149</v>
      </c>
      <c r="I46" s="22">
        <f t="shared" si="0"/>
        <v>220</v>
      </c>
      <c r="J46" s="22">
        <f t="shared" si="1"/>
        <v>149</v>
      </c>
      <c r="M46" t="s">
        <v>72</v>
      </c>
      <c r="N46">
        <f t="shared" si="2"/>
        <v>2814</v>
      </c>
      <c r="O46">
        <f t="shared" si="3"/>
        <v>784</v>
      </c>
      <c r="P46">
        <f t="shared" si="4"/>
        <v>2030</v>
      </c>
      <c r="Q46">
        <f t="shared" si="5"/>
        <v>611</v>
      </c>
      <c r="R46">
        <f t="shared" si="6"/>
        <v>173</v>
      </c>
      <c r="S46">
        <f t="shared" si="7"/>
        <v>523</v>
      </c>
      <c r="T46">
        <f t="shared" si="8"/>
        <v>1507</v>
      </c>
      <c r="U46">
        <f t="shared" si="9"/>
        <v>1134</v>
      </c>
      <c r="V46">
        <f t="shared" si="10"/>
        <v>523</v>
      </c>
      <c r="X46" t="s">
        <v>72</v>
      </c>
      <c r="Y46">
        <v>2814</v>
      </c>
      <c r="Z46">
        <v>784</v>
      </c>
      <c r="AA46">
        <v>2030</v>
      </c>
      <c r="AB46">
        <v>611</v>
      </c>
      <c r="AC46">
        <v>173</v>
      </c>
      <c r="AD46">
        <v>523</v>
      </c>
      <c r="AE46">
        <v>1507</v>
      </c>
      <c r="AF46">
        <v>1134</v>
      </c>
      <c r="AG46">
        <v>523</v>
      </c>
    </row>
    <row r="47" spans="1:33" x14ac:dyDescent="0.25">
      <c r="A47" t="s">
        <v>81</v>
      </c>
      <c r="B47">
        <v>989</v>
      </c>
      <c r="C47">
        <v>528</v>
      </c>
      <c r="D47">
        <v>461</v>
      </c>
      <c r="E47">
        <v>528</v>
      </c>
      <c r="G47">
        <v>461</v>
      </c>
      <c r="I47" s="22">
        <f t="shared" si="0"/>
        <v>989</v>
      </c>
      <c r="J47" s="22">
        <f t="shared" si="1"/>
        <v>461</v>
      </c>
      <c r="M47" t="s">
        <v>73</v>
      </c>
      <c r="N47">
        <f t="shared" si="2"/>
        <v>1024</v>
      </c>
      <c r="O47">
        <f t="shared" si="3"/>
        <v>466</v>
      </c>
      <c r="P47">
        <f t="shared" si="4"/>
        <v>558</v>
      </c>
      <c r="Q47">
        <f t="shared" si="5"/>
        <v>466</v>
      </c>
      <c r="R47">
        <f t="shared" si="6"/>
        <v>0</v>
      </c>
      <c r="S47">
        <f t="shared" si="7"/>
        <v>558</v>
      </c>
      <c r="T47">
        <f t="shared" si="8"/>
        <v>0</v>
      </c>
      <c r="U47">
        <f t="shared" si="9"/>
        <v>1024</v>
      </c>
      <c r="V47">
        <f t="shared" si="10"/>
        <v>558</v>
      </c>
      <c r="X47" t="s">
        <v>73</v>
      </c>
      <c r="Y47">
        <v>1024</v>
      </c>
      <c r="Z47">
        <v>466</v>
      </c>
      <c r="AA47">
        <v>558</v>
      </c>
      <c r="AB47">
        <v>466</v>
      </c>
      <c r="AD47">
        <v>558</v>
      </c>
      <c r="AF47">
        <v>1024</v>
      </c>
      <c r="AG47">
        <v>558</v>
      </c>
    </row>
    <row r="48" spans="1:33" x14ac:dyDescent="0.25">
      <c r="A48" t="s">
        <v>82</v>
      </c>
      <c r="B48">
        <v>510</v>
      </c>
      <c r="C48">
        <v>366</v>
      </c>
      <c r="D48">
        <v>144</v>
      </c>
      <c r="E48">
        <v>158</v>
      </c>
      <c r="F48">
        <v>208</v>
      </c>
      <c r="G48">
        <v>42</v>
      </c>
      <c r="H48">
        <v>102</v>
      </c>
      <c r="I48" s="22">
        <f t="shared" si="0"/>
        <v>200</v>
      </c>
      <c r="J48" s="22">
        <f t="shared" si="1"/>
        <v>42</v>
      </c>
      <c r="M48" t="s">
        <v>74</v>
      </c>
      <c r="N48">
        <f t="shared" si="2"/>
        <v>4550</v>
      </c>
      <c r="O48">
        <f t="shared" si="3"/>
        <v>2455</v>
      </c>
      <c r="P48">
        <f t="shared" si="4"/>
        <v>2095</v>
      </c>
      <c r="Q48">
        <f t="shared" si="5"/>
        <v>1463</v>
      </c>
      <c r="R48">
        <f t="shared" si="6"/>
        <v>992</v>
      </c>
      <c r="S48">
        <f t="shared" si="7"/>
        <v>585</v>
      </c>
      <c r="T48">
        <f t="shared" si="8"/>
        <v>1510</v>
      </c>
      <c r="U48">
        <f t="shared" si="9"/>
        <v>2048</v>
      </c>
      <c r="V48">
        <f t="shared" si="10"/>
        <v>585</v>
      </c>
      <c r="X48" t="s">
        <v>74</v>
      </c>
      <c r="Y48">
        <v>4550</v>
      </c>
      <c r="Z48">
        <v>2455</v>
      </c>
      <c r="AA48">
        <v>2095</v>
      </c>
      <c r="AB48">
        <v>1463</v>
      </c>
      <c r="AC48">
        <v>992</v>
      </c>
      <c r="AD48">
        <v>585</v>
      </c>
      <c r="AE48">
        <v>1510</v>
      </c>
      <c r="AF48">
        <v>2048</v>
      </c>
      <c r="AG48">
        <v>585</v>
      </c>
    </row>
    <row r="49" spans="1:33" x14ac:dyDescent="0.25">
      <c r="A49" t="s">
        <v>84</v>
      </c>
      <c r="B49">
        <v>739</v>
      </c>
      <c r="C49">
        <v>615</v>
      </c>
      <c r="D49">
        <v>124</v>
      </c>
      <c r="E49">
        <v>614</v>
      </c>
      <c r="F49">
        <v>1</v>
      </c>
      <c r="G49">
        <v>124</v>
      </c>
      <c r="I49" s="22">
        <f t="shared" si="0"/>
        <v>738</v>
      </c>
      <c r="J49" s="22">
        <f t="shared" si="1"/>
        <v>124</v>
      </c>
      <c r="M49" t="s">
        <v>75</v>
      </c>
      <c r="N49">
        <f t="shared" si="2"/>
        <v>325</v>
      </c>
      <c r="O49">
        <f t="shared" si="3"/>
        <v>216</v>
      </c>
      <c r="P49">
        <f t="shared" si="4"/>
        <v>109</v>
      </c>
      <c r="Q49">
        <f t="shared" si="5"/>
        <v>216</v>
      </c>
      <c r="R49">
        <f t="shared" si="6"/>
        <v>0</v>
      </c>
      <c r="S49">
        <f t="shared" si="7"/>
        <v>109</v>
      </c>
      <c r="T49">
        <f t="shared" si="8"/>
        <v>0</v>
      </c>
      <c r="U49">
        <f t="shared" si="9"/>
        <v>325</v>
      </c>
      <c r="V49">
        <f t="shared" si="10"/>
        <v>109</v>
      </c>
      <c r="X49" t="s">
        <v>75</v>
      </c>
      <c r="Y49">
        <v>325</v>
      </c>
      <c r="Z49">
        <v>216</v>
      </c>
      <c r="AA49">
        <v>109</v>
      </c>
      <c r="AB49">
        <v>216</v>
      </c>
      <c r="AD49">
        <v>109</v>
      </c>
      <c r="AF49">
        <v>325</v>
      </c>
      <c r="AG49">
        <v>109</v>
      </c>
    </row>
    <row r="50" spans="1:33" x14ac:dyDescent="0.25">
      <c r="A50" t="s">
        <v>85</v>
      </c>
      <c r="B50">
        <v>81</v>
      </c>
      <c r="C50">
        <v>73</v>
      </c>
      <c r="D50">
        <v>8</v>
      </c>
      <c r="E50">
        <v>73</v>
      </c>
      <c r="G50">
        <v>8</v>
      </c>
      <c r="I50" s="22">
        <f t="shared" si="0"/>
        <v>81</v>
      </c>
      <c r="J50" s="22">
        <f t="shared" si="1"/>
        <v>8</v>
      </c>
      <c r="M50" t="s">
        <v>135</v>
      </c>
      <c r="N50" t="e">
        <f t="shared" si="2"/>
        <v>#N/A</v>
      </c>
      <c r="O50" t="e">
        <f t="shared" si="3"/>
        <v>#N/A</v>
      </c>
      <c r="P50" t="e">
        <f t="shared" si="4"/>
        <v>#N/A</v>
      </c>
      <c r="Q50" t="e">
        <f t="shared" si="5"/>
        <v>#N/A</v>
      </c>
      <c r="R50" t="e">
        <f t="shared" si="6"/>
        <v>#N/A</v>
      </c>
      <c r="S50" t="e">
        <f t="shared" si="7"/>
        <v>#N/A</v>
      </c>
      <c r="T50" t="e">
        <f t="shared" si="8"/>
        <v>#N/A</v>
      </c>
      <c r="U50" t="e">
        <f t="shared" si="9"/>
        <v>#N/A</v>
      </c>
      <c r="V50" t="e">
        <f t="shared" si="10"/>
        <v>#N/A</v>
      </c>
      <c r="X50" t="s">
        <v>135</v>
      </c>
    </row>
    <row r="51" spans="1:33" x14ac:dyDescent="0.25">
      <c r="A51" t="s">
        <v>86</v>
      </c>
      <c r="B51">
        <v>113</v>
      </c>
      <c r="C51">
        <v>98</v>
      </c>
      <c r="D51">
        <v>15</v>
      </c>
      <c r="E51">
        <v>98</v>
      </c>
      <c r="G51">
        <v>15</v>
      </c>
      <c r="I51" s="22">
        <f t="shared" si="0"/>
        <v>113</v>
      </c>
      <c r="J51" s="22">
        <f t="shared" si="1"/>
        <v>15</v>
      </c>
      <c r="M51" t="s">
        <v>76</v>
      </c>
      <c r="N51">
        <f t="shared" si="2"/>
        <v>574</v>
      </c>
      <c r="O51">
        <f t="shared" si="3"/>
        <v>492</v>
      </c>
      <c r="P51">
        <f t="shared" si="4"/>
        <v>82</v>
      </c>
      <c r="Q51">
        <f t="shared" si="5"/>
        <v>492</v>
      </c>
      <c r="R51">
        <f t="shared" si="6"/>
        <v>0</v>
      </c>
      <c r="S51">
        <f t="shared" si="7"/>
        <v>82</v>
      </c>
      <c r="T51">
        <f t="shared" si="8"/>
        <v>0</v>
      </c>
      <c r="U51">
        <f t="shared" si="9"/>
        <v>574</v>
      </c>
      <c r="V51">
        <f t="shared" si="10"/>
        <v>82</v>
      </c>
      <c r="X51" t="s">
        <v>76</v>
      </c>
      <c r="Y51">
        <v>574</v>
      </c>
      <c r="Z51">
        <v>492</v>
      </c>
      <c r="AA51">
        <v>82</v>
      </c>
      <c r="AB51">
        <v>492</v>
      </c>
      <c r="AD51">
        <v>82</v>
      </c>
      <c r="AF51">
        <v>574</v>
      </c>
      <c r="AG51">
        <v>82</v>
      </c>
    </row>
    <row r="52" spans="1:33" x14ac:dyDescent="0.25">
      <c r="A52" t="s">
        <v>87</v>
      </c>
      <c r="B52">
        <v>712</v>
      </c>
      <c r="C52">
        <v>645</v>
      </c>
      <c r="D52">
        <v>67</v>
      </c>
      <c r="E52">
        <v>589</v>
      </c>
      <c r="F52">
        <v>56</v>
      </c>
      <c r="G52">
        <v>21</v>
      </c>
      <c r="H52">
        <v>46</v>
      </c>
      <c r="I52" s="22">
        <f t="shared" si="0"/>
        <v>610</v>
      </c>
      <c r="J52" s="22">
        <f t="shared" si="1"/>
        <v>21</v>
      </c>
      <c r="M52" t="s">
        <v>77</v>
      </c>
      <c r="N52">
        <f t="shared" si="2"/>
        <v>370</v>
      </c>
      <c r="O52">
        <f t="shared" si="3"/>
        <v>367</v>
      </c>
      <c r="P52">
        <f t="shared" si="4"/>
        <v>3</v>
      </c>
      <c r="Q52">
        <f t="shared" si="5"/>
        <v>367</v>
      </c>
      <c r="R52">
        <f t="shared" si="6"/>
        <v>0</v>
      </c>
      <c r="S52">
        <f t="shared" si="7"/>
        <v>3</v>
      </c>
      <c r="T52">
        <f t="shared" si="8"/>
        <v>0</v>
      </c>
      <c r="U52">
        <f t="shared" si="9"/>
        <v>370</v>
      </c>
      <c r="V52">
        <f t="shared" si="10"/>
        <v>3</v>
      </c>
      <c r="X52" t="s">
        <v>77</v>
      </c>
      <c r="Y52">
        <v>370</v>
      </c>
      <c r="Z52">
        <v>367</v>
      </c>
      <c r="AA52">
        <v>3</v>
      </c>
      <c r="AB52">
        <v>367</v>
      </c>
      <c r="AD52">
        <v>3</v>
      </c>
      <c r="AF52">
        <v>370</v>
      </c>
      <c r="AG52">
        <v>3</v>
      </c>
    </row>
    <row r="53" spans="1:33" x14ac:dyDescent="0.25">
      <c r="A53" t="s">
        <v>88</v>
      </c>
      <c r="B53">
        <v>1261</v>
      </c>
      <c r="C53">
        <v>987</v>
      </c>
      <c r="D53">
        <v>274</v>
      </c>
      <c r="E53">
        <v>987</v>
      </c>
      <c r="G53">
        <v>274</v>
      </c>
      <c r="I53" s="22">
        <f t="shared" si="0"/>
        <v>1261</v>
      </c>
      <c r="J53" s="22">
        <f t="shared" si="1"/>
        <v>274</v>
      </c>
      <c r="M53" t="s">
        <v>78</v>
      </c>
      <c r="N53">
        <f t="shared" si="2"/>
        <v>2011</v>
      </c>
      <c r="O53">
        <f t="shared" si="3"/>
        <v>494</v>
      </c>
      <c r="P53">
        <f t="shared" si="4"/>
        <v>1517</v>
      </c>
      <c r="Q53">
        <f t="shared" si="5"/>
        <v>494</v>
      </c>
      <c r="R53">
        <f t="shared" si="6"/>
        <v>0</v>
      </c>
      <c r="S53">
        <f t="shared" si="7"/>
        <v>1517</v>
      </c>
      <c r="T53">
        <f t="shared" si="8"/>
        <v>0</v>
      </c>
      <c r="U53">
        <f t="shared" si="9"/>
        <v>2011</v>
      </c>
      <c r="V53">
        <f t="shared" si="10"/>
        <v>1517</v>
      </c>
      <c r="X53" t="s">
        <v>78</v>
      </c>
      <c r="Y53">
        <v>2011</v>
      </c>
      <c r="Z53">
        <v>494</v>
      </c>
      <c r="AA53">
        <v>1517</v>
      </c>
      <c r="AB53">
        <v>494</v>
      </c>
      <c r="AD53">
        <v>1517</v>
      </c>
      <c r="AF53">
        <v>2011</v>
      </c>
      <c r="AG53">
        <v>1517</v>
      </c>
    </row>
    <row r="54" spans="1:33" x14ac:dyDescent="0.25">
      <c r="A54" t="s">
        <v>89</v>
      </c>
      <c r="B54">
        <v>139</v>
      </c>
      <c r="C54">
        <v>67</v>
      </c>
      <c r="D54">
        <v>72</v>
      </c>
      <c r="E54">
        <v>14</v>
      </c>
      <c r="F54">
        <v>53</v>
      </c>
      <c r="G54">
        <v>63</v>
      </c>
      <c r="H54">
        <v>9</v>
      </c>
      <c r="I54" s="22">
        <f t="shared" si="0"/>
        <v>77</v>
      </c>
      <c r="J54" s="22">
        <f t="shared" si="1"/>
        <v>63</v>
      </c>
      <c r="M54" t="s">
        <v>79</v>
      </c>
      <c r="N54">
        <f t="shared" si="2"/>
        <v>220</v>
      </c>
      <c r="O54">
        <f t="shared" si="3"/>
        <v>71</v>
      </c>
      <c r="P54">
        <f t="shared" si="4"/>
        <v>149</v>
      </c>
      <c r="Q54">
        <f t="shared" si="5"/>
        <v>71</v>
      </c>
      <c r="R54">
        <f t="shared" si="6"/>
        <v>0</v>
      </c>
      <c r="S54">
        <f t="shared" si="7"/>
        <v>149</v>
      </c>
      <c r="T54">
        <f t="shared" si="8"/>
        <v>0</v>
      </c>
      <c r="U54">
        <f t="shared" si="9"/>
        <v>220</v>
      </c>
      <c r="V54">
        <f t="shared" si="10"/>
        <v>149</v>
      </c>
      <c r="X54" t="s">
        <v>79</v>
      </c>
      <c r="Y54">
        <v>220</v>
      </c>
      <c r="Z54">
        <v>71</v>
      </c>
      <c r="AA54">
        <v>149</v>
      </c>
      <c r="AB54">
        <v>71</v>
      </c>
      <c r="AD54">
        <v>149</v>
      </c>
      <c r="AF54">
        <v>220</v>
      </c>
      <c r="AG54">
        <v>149</v>
      </c>
    </row>
    <row r="55" spans="1:33" x14ac:dyDescent="0.25">
      <c r="A55" t="s">
        <v>90</v>
      </c>
      <c r="B55">
        <v>29087</v>
      </c>
      <c r="C55">
        <v>15406</v>
      </c>
      <c r="D55">
        <v>13681</v>
      </c>
      <c r="E55">
        <v>4057</v>
      </c>
      <c r="F55">
        <v>11349</v>
      </c>
      <c r="G55">
        <v>6568</v>
      </c>
      <c r="H55">
        <v>7113</v>
      </c>
      <c r="I55" s="22">
        <f t="shared" si="0"/>
        <v>10625</v>
      </c>
      <c r="J55" s="22">
        <f t="shared" si="1"/>
        <v>6568</v>
      </c>
      <c r="M55" t="s">
        <v>80</v>
      </c>
      <c r="N55" t="e">
        <f t="shared" si="2"/>
        <v>#N/A</v>
      </c>
      <c r="O55" t="e">
        <f t="shared" si="3"/>
        <v>#N/A</v>
      </c>
      <c r="P55" t="e">
        <f t="shared" si="4"/>
        <v>#N/A</v>
      </c>
      <c r="Q55" t="e">
        <f t="shared" si="5"/>
        <v>#N/A</v>
      </c>
      <c r="R55" t="e">
        <f t="shared" si="6"/>
        <v>#N/A</v>
      </c>
      <c r="S55" t="e">
        <f t="shared" si="7"/>
        <v>#N/A</v>
      </c>
      <c r="T55" t="e">
        <f t="shared" si="8"/>
        <v>#N/A</v>
      </c>
      <c r="U55" t="e">
        <f t="shared" si="9"/>
        <v>#N/A</v>
      </c>
      <c r="V55" t="e">
        <f t="shared" si="10"/>
        <v>#N/A</v>
      </c>
      <c r="X55" t="s">
        <v>80</v>
      </c>
    </row>
    <row r="56" spans="1:33" x14ac:dyDescent="0.25">
      <c r="A56" t="s">
        <v>91</v>
      </c>
      <c r="B56">
        <v>292</v>
      </c>
      <c r="C56">
        <v>168</v>
      </c>
      <c r="D56">
        <v>124</v>
      </c>
      <c r="E56">
        <v>168</v>
      </c>
      <c r="G56">
        <v>124</v>
      </c>
      <c r="I56" s="22">
        <f t="shared" si="0"/>
        <v>292</v>
      </c>
      <c r="J56" s="22">
        <f t="shared" si="1"/>
        <v>124</v>
      </c>
      <c r="M56" t="s">
        <v>81</v>
      </c>
      <c r="N56">
        <f t="shared" si="2"/>
        <v>989</v>
      </c>
      <c r="O56">
        <f t="shared" si="3"/>
        <v>528</v>
      </c>
      <c r="P56">
        <f t="shared" si="4"/>
        <v>461</v>
      </c>
      <c r="Q56">
        <f t="shared" si="5"/>
        <v>528</v>
      </c>
      <c r="R56">
        <f t="shared" si="6"/>
        <v>0</v>
      </c>
      <c r="S56">
        <f t="shared" si="7"/>
        <v>461</v>
      </c>
      <c r="T56">
        <f t="shared" si="8"/>
        <v>0</v>
      </c>
      <c r="U56">
        <f t="shared" si="9"/>
        <v>989</v>
      </c>
      <c r="V56">
        <f t="shared" si="10"/>
        <v>461</v>
      </c>
      <c r="X56" t="s">
        <v>81</v>
      </c>
      <c r="Y56">
        <v>989</v>
      </c>
      <c r="Z56">
        <v>528</v>
      </c>
      <c r="AA56">
        <v>461</v>
      </c>
      <c r="AB56">
        <v>528</v>
      </c>
      <c r="AD56">
        <v>461</v>
      </c>
      <c r="AF56">
        <v>989</v>
      </c>
      <c r="AG56">
        <v>461</v>
      </c>
    </row>
    <row r="57" spans="1:33" x14ac:dyDescent="0.25">
      <c r="A57" t="s">
        <v>92</v>
      </c>
      <c r="B57">
        <v>1657</v>
      </c>
      <c r="C57">
        <v>1071</v>
      </c>
      <c r="D57">
        <v>586</v>
      </c>
      <c r="E57">
        <v>1071</v>
      </c>
      <c r="G57">
        <v>586</v>
      </c>
      <c r="I57" s="22">
        <f t="shared" si="0"/>
        <v>1657</v>
      </c>
      <c r="J57" s="22">
        <f t="shared" si="1"/>
        <v>586</v>
      </c>
      <c r="M57" t="s">
        <v>82</v>
      </c>
      <c r="N57">
        <f t="shared" si="2"/>
        <v>510</v>
      </c>
      <c r="O57">
        <f t="shared" si="3"/>
        <v>366</v>
      </c>
      <c r="P57">
        <f t="shared" si="4"/>
        <v>144</v>
      </c>
      <c r="Q57">
        <f t="shared" si="5"/>
        <v>158</v>
      </c>
      <c r="R57">
        <f t="shared" si="6"/>
        <v>208</v>
      </c>
      <c r="S57">
        <f t="shared" si="7"/>
        <v>42</v>
      </c>
      <c r="T57">
        <f t="shared" si="8"/>
        <v>102</v>
      </c>
      <c r="U57">
        <f t="shared" si="9"/>
        <v>200</v>
      </c>
      <c r="V57">
        <f t="shared" si="10"/>
        <v>42</v>
      </c>
      <c r="X57" t="s">
        <v>82</v>
      </c>
      <c r="Y57">
        <v>510</v>
      </c>
      <c r="Z57">
        <v>366</v>
      </c>
      <c r="AA57">
        <v>144</v>
      </c>
      <c r="AB57">
        <v>158</v>
      </c>
      <c r="AC57">
        <v>208</v>
      </c>
      <c r="AD57">
        <v>42</v>
      </c>
      <c r="AE57">
        <v>102</v>
      </c>
      <c r="AF57">
        <v>200</v>
      </c>
      <c r="AG57">
        <v>42</v>
      </c>
    </row>
    <row r="58" spans="1:33" x14ac:dyDescent="0.25">
      <c r="A58" t="s">
        <v>93</v>
      </c>
      <c r="B58">
        <v>497</v>
      </c>
      <c r="C58">
        <v>338</v>
      </c>
      <c r="D58">
        <v>159</v>
      </c>
      <c r="E58">
        <v>338</v>
      </c>
      <c r="G58">
        <v>159</v>
      </c>
      <c r="I58" s="22">
        <f t="shared" si="0"/>
        <v>497</v>
      </c>
      <c r="J58" s="22">
        <f t="shared" si="1"/>
        <v>159</v>
      </c>
      <c r="M58" t="s">
        <v>136</v>
      </c>
      <c r="N58" t="e">
        <f t="shared" si="2"/>
        <v>#N/A</v>
      </c>
      <c r="O58" t="e">
        <f t="shared" si="3"/>
        <v>#N/A</v>
      </c>
      <c r="P58" t="e">
        <f t="shared" si="4"/>
        <v>#N/A</v>
      </c>
      <c r="Q58" t="e">
        <f t="shared" si="5"/>
        <v>#N/A</v>
      </c>
      <c r="R58" t="e">
        <f t="shared" si="6"/>
        <v>#N/A</v>
      </c>
      <c r="S58" t="e">
        <f t="shared" si="7"/>
        <v>#N/A</v>
      </c>
      <c r="T58" t="e">
        <f t="shared" si="8"/>
        <v>#N/A</v>
      </c>
      <c r="U58" t="e">
        <f t="shared" si="9"/>
        <v>#N/A</v>
      </c>
      <c r="V58" t="e">
        <f t="shared" si="10"/>
        <v>#N/A</v>
      </c>
      <c r="X58" t="s">
        <v>136</v>
      </c>
    </row>
    <row r="59" spans="1:33" x14ac:dyDescent="0.25">
      <c r="A59" t="s">
        <v>94</v>
      </c>
      <c r="B59">
        <v>217</v>
      </c>
      <c r="C59">
        <v>148</v>
      </c>
      <c r="D59">
        <v>69</v>
      </c>
      <c r="E59">
        <v>71</v>
      </c>
      <c r="F59">
        <v>77</v>
      </c>
      <c r="G59">
        <v>18</v>
      </c>
      <c r="H59">
        <v>51</v>
      </c>
      <c r="I59" s="22">
        <f t="shared" si="0"/>
        <v>89</v>
      </c>
      <c r="J59" s="22">
        <f t="shared" si="1"/>
        <v>18</v>
      </c>
      <c r="M59" t="s">
        <v>83</v>
      </c>
      <c r="N59" t="e">
        <f t="shared" si="2"/>
        <v>#N/A</v>
      </c>
      <c r="O59" t="e">
        <f t="shared" si="3"/>
        <v>#N/A</v>
      </c>
      <c r="P59" t="e">
        <f t="shared" si="4"/>
        <v>#N/A</v>
      </c>
      <c r="Q59" t="e">
        <f t="shared" si="5"/>
        <v>#N/A</v>
      </c>
      <c r="R59" t="e">
        <f t="shared" si="6"/>
        <v>#N/A</v>
      </c>
      <c r="S59" t="e">
        <f t="shared" si="7"/>
        <v>#N/A</v>
      </c>
      <c r="T59" t="e">
        <f t="shared" si="8"/>
        <v>#N/A</v>
      </c>
      <c r="U59" t="e">
        <f t="shared" si="9"/>
        <v>#N/A</v>
      </c>
      <c r="V59" t="e">
        <f t="shared" si="10"/>
        <v>#N/A</v>
      </c>
      <c r="X59" t="s">
        <v>83</v>
      </c>
    </row>
    <row r="60" spans="1:33" x14ac:dyDescent="0.25">
      <c r="A60" t="s">
        <v>95</v>
      </c>
      <c r="B60">
        <v>583</v>
      </c>
      <c r="C60">
        <v>413</v>
      </c>
      <c r="D60">
        <v>170</v>
      </c>
      <c r="E60">
        <v>413</v>
      </c>
      <c r="G60">
        <v>170</v>
      </c>
      <c r="I60" s="22">
        <f t="shared" si="0"/>
        <v>583</v>
      </c>
      <c r="J60" s="22">
        <f t="shared" si="1"/>
        <v>170</v>
      </c>
      <c r="M60" t="s">
        <v>104</v>
      </c>
      <c r="N60" t="e">
        <f t="shared" si="2"/>
        <v>#N/A</v>
      </c>
      <c r="O60" t="e">
        <f t="shared" si="3"/>
        <v>#N/A</v>
      </c>
      <c r="P60" t="e">
        <f t="shared" si="4"/>
        <v>#N/A</v>
      </c>
      <c r="Q60" t="e">
        <f t="shared" si="5"/>
        <v>#N/A</v>
      </c>
      <c r="R60" t="e">
        <f t="shared" si="6"/>
        <v>#N/A</v>
      </c>
      <c r="S60" t="e">
        <f t="shared" si="7"/>
        <v>#N/A</v>
      </c>
      <c r="T60" t="e">
        <f t="shared" si="8"/>
        <v>#N/A</v>
      </c>
      <c r="U60" t="e">
        <f t="shared" si="9"/>
        <v>#N/A</v>
      </c>
      <c r="V60" t="e">
        <f t="shared" si="10"/>
        <v>#N/A</v>
      </c>
      <c r="X60" t="s">
        <v>104</v>
      </c>
    </row>
    <row r="61" spans="1:33" x14ac:dyDescent="0.25">
      <c r="M61" t="s">
        <v>84</v>
      </c>
      <c r="N61">
        <f t="shared" si="2"/>
        <v>739</v>
      </c>
      <c r="O61">
        <f t="shared" si="3"/>
        <v>615</v>
      </c>
      <c r="P61">
        <f t="shared" si="4"/>
        <v>124</v>
      </c>
      <c r="Q61">
        <f t="shared" si="5"/>
        <v>614</v>
      </c>
      <c r="R61">
        <f t="shared" si="6"/>
        <v>1</v>
      </c>
      <c r="S61">
        <f t="shared" si="7"/>
        <v>124</v>
      </c>
      <c r="T61">
        <f t="shared" si="8"/>
        <v>0</v>
      </c>
      <c r="U61">
        <f t="shared" si="9"/>
        <v>738</v>
      </c>
      <c r="V61">
        <f t="shared" si="10"/>
        <v>124</v>
      </c>
      <c r="X61" t="s">
        <v>84</v>
      </c>
      <c r="Y61">
        <v>739</v>
      </c>
      <c r="Z61">
        <v>615</v>
      </c>
      <c r="AA61">
        <v>124</v>
      </c>
      <c r="AB61">
        <v>614</v>
      </c>
      <c r="AC61">
        <v>1</v>
      </c>
      <c r="AD61">
        <v>124</v>
      </c>
      <c r="AF61">
        <v>738</v>
      </c>
      <c r="AG61">
        <v>124</v>
      </c>
    </row>
    <row r="62" spans="1:33" x14ac:dyDescent="0.25">
      <c r="M62" t="s">
        <v>85</v>
      </c>
      <c r="N62">
        <f t="shared" si="2"/>
        <v>81</v>
      </c>
      <c r="O62">
        <f t="shared" si="3"/>
        <v>73</v>
      </c>
      <c r="P62">
        <f t="shared" si="4"/>
        <v>8</v>
      </c>
      <c r="Q62">
        <f t="shared" si="5"/>
        <v>73</v>
      </c>
      <c r="R62">
        <f t="shared" si="6"/>
        <v>0</v>
      </c>
      <c r="S62">
        <f t="shared" si="7"/>
        <v>8</v>
      </c>
      <c r="T62">
        <f t="shared" si="8"/>
        <v>0</v>
      </c>
      <c r="U62">
        <f t="shared" si="9"/>
        <v>81</v>
      </c>
      <c r="V62">
        <f t="shared" si="10"/>
        <v>8</v>
      </c>
      <c r="X62" t="s">
        <v>85</v>
      </c>
      <c r="Y62">
        <v>81</v>
      </c>
      <c r="Z62">
        <v>73</v>
      </c>
      <c r="AA62">
        <v>8</v>
      </c>
      <c r="AB62">
        <v>73</v>
      </c>
      <c r="AD62">
        <v>8</v>
      </c>
      <c r="AF62">
        <v>81</v>
      </c>
      <c r="AG62">
        <v>8</v>
      </c>
    </row>
    <row r="63" spans="1:33" x14ac:dyDescent="0.25">
      <c r="M63" t="s">
        <v>86</v>
      </c>
      <c r="N63">
        <f t="shared" si="2"/>
        <v>113</v>
      </c>
      <c r="O63">
        <f t="shared" si="3"/>
        <v>98</v>
      </c>
      <c r="P63">
        <f t="shared" si="4"/>
        <v>15</v>
      </c>
      <c r="Q63">
        <f t="shared" si="5"/>
        <v>98</v>
      </c>
      <c r="R63">
        <f t="shared" si="6"/>
        <v>0</v>
      </c>
      <c r="S63">
        <f t="shared" si="7"/>
        <v>15</v>
      </c>
      <c r="T63">
        <f t="shared" si="8"/>
        <v>0</v>
      </c>
      <c r="U63">
        <f t="shared" si="9"/>
        <v>113</v>
      </c>
      <c r="V63">
        <f t="shared" si="10"/>
        <v>15</v>
      </c>
      <c r="X63" t="s">
        <v>86</v>
      </c>
      <c r="Y63">
        <v>113</v>
      </c>
      <c r="Z63">
        <v>98</v>
      </c>
      <c r="AA63">
        <v>15</v>
      </c>
      <c r="AB63">
        <v>98</v>
      </c>
      <c r="AD63">
        <v>15</v>
      </c>
      <c r="AF63">
        <v>113</v>
      </c>
      <c r="AG63">
        <v>15</v>
      </c>
    </row>
    <row r="64" spans="1:33" x14ac:dyDescent="0.25">
      <c r="M64" t="s">
        <v>87</v>
      </c>
      <c r="N64">
        <f t="shared" si="2"/>
        <v>712</v>
      </c>
      <c r="O64">
        <f t="shared" si="3"/>
        <v>645</v>
      </c>
      <c r="P64">
        <f t="shared" si="4"/>
        <v>67</v>
      </c>
      <c r="Q64">
        <f t="shared" si="5"/>
        <v>589</v>
      </c>
      <c r="R64">
        <f t="shared" si="6"/>
        <v>56</v>
      </c>
      <c r="S64">
        <f t="shared" si="7"/>
        <v>21</v>
      </c>
      <c r="T64">
        <f t="shared" si="8"/>
        <v>46</v>
      </c>
      <c r="U64">
        <f t="shared" si="9"/>
        <v>610</v>
      </c>
      <c r="V64">
        <f t="shared" si="10"/>
        <v>21</v>
      </c>
      <c r="X64" t="s">
        <v>87</v>
      </c>
      <c r="Y64">
        <v>712</v>
      </c>
      <c r="Z64">
        <v>645</v>
      </c>
      <c r="AA64">
        <v>67</v>
      </c>
      <c r="AB64">
        <v>589</v>
      </c>
      <c r="AC64">
        <v>56</v>
      </c>
      <c r="AD64">
        <v>21</v>
      </c>
      <c r="AE64">
        <v>46</v>
      </c>
      <c r="AF64">
        <v>610</v>
      </c>
      <c r="AG64">
        <v>21</v>
      </c>
    </row>
    <row r="65" spans="13:33" x14ac:dyDescent="0.25">
      <c r="M65" t="s">
        <v>137</v>
      </c>
      <c r="N65" t="e">
        <f t="shared" si="2"/>
        <v>#N/A</v>
      </c>
      <c r="O65" t="e">
        <f t="shared" si="3"/>
        <v>#N/A</v>
      </c>
      <c r="P65" t="e">
        <f t="shared" si="4"/>
        <v>#N/A</v>
      </c>
      <c r="Q65" t="e">
        <f t="shared" si="5"/>
        <v>#N/A</v>
      </c>
      <c r="R65" t="e">
        <f t="shared" si="6"/>
        <v>#N/A</v>
      </c>
      <c r="S65" t="e">
        <f t="shared" si="7"/>
        <v>#N/A</v>
      </c>
      <c r="T65" t="e">
        <f t="shared" si="8"/>
        <v>#N/A</v>
      </c>
      <c r="U65" t="e">
        <f t="shared" si="9"/>
        <v>#N/A</v>
      </c>
      <c r="V65" t="e">
        <f t="shared" si="10"/>
        <v>#N/A</v>
      </c>
      <c r="X65" t="s">
        <v>137</v>
      </c>
    </row>
    <row r="66" spans="13:33" x14ac:dyDescent="0.25">
      <c r="M66" t="s">
        <v>88</v>
      </c>
      <c r="N66">
        <f t="shared" si="2"/>
        <v>1261</v>
      </c>
      <c r="O66">
        <f t="shared" si="3"/>
        <v>987</v>
      </c>
      <c r="P66">
        <f t="shared" si="4"/>
        <v>274</v>
      </c>
      <c r="Q66">
        <f t="shared" si="5"/>
        <v>987</v>
      </c>
      <c r="R66">
        <f t="shared" si="6"/>
        <v>0</v>
      </c>
      <c r="S66">
        <f t="shared" si="7"/>
        <v>274</v>
      </c>
      <c r="T66">
        <f t="shared" si="8"/>
        <v>0</v>
      </c>
      <c r="U66">
        <f t="shared" si="9"/>
        <v>1261</v>
      </c>
      <c r="V66">
        <f t="shared" si="10"/>
        <v>274</v>
      </c>
      <c r="X66" t="s">
        <v>88</v>
      </c>
      <c r="Y66">
        <v>1261</v>
      </c>
      <c r="Z66">
        <v>987</v>
      </c>
      <c r="AA66">
        <v>274</v>
      </c>
      <c r="AB66">
        <v>987</v>
      </c>
      <c r="AD66">
        <v>274</v>
      </c>
      <c r="AF66">
        <v>1261</v>
      </c>
      <c r="AG66">
        <v>274</v>
      </c>
    </row>
    <row r="67" spans="13:33" x14ac:dyDescent="0.25">
      <c r="M67" t="s">
        <v>89</v>
      </c>
      <c r="N67">
        <f t="shared" si="2"/>
        <v>139</v>
      </c>
      <c r="O67">
        <f t="shared" si="3"/>
        <v>67</v>
      </c>
      <c r="P67">
        <f t="shared" si="4"/>
        <v>72</v>
      </c>
      <c r="Q67">
        <f t="shared" si="5"/>
        <v>14</v>
      </c>
      <c r="R67">
        <f t="shared" si="6"/>
        <v>53</v>
      </c>
      <c r="S67">
        <f t="shared" si="7"/>
        <v>63</v>
      </c>
      <c r="T67">
        <f t="shared" si="8"/>
        <v>9</v>
      </c>
      <c r="U67">
        <f t="shared" si="9"/>
        <v>77</v>
      </c>
      <c r="V67">
        <f t="shared" si="10"/>
        <v>63</v>
      </c>
      <c r="X67" t="s">
        <v>89</v>
      </c>
      <c r="Y67">
        <v>139</v>
      </c>
      <c r="Z67">
        <v>67</v>
      </c>
      <c r="AA67">
        <v>72</v>
      </c>
      <c r="AB67">
        <v>14</v>
      </c>
      <c r="AC67">
        <v>53</v>
      </c>
      <c r="AD67">
        <v>63</v>
      </c>
      <c r="AE67">
        <v>9</v>
      </c>
      <c r="AF67">
        <v>77</v>
      </c>
      <c r="AG67">
        <v>63</v>
      </c>
    </row>
    <row r="68" spans="13:33" x14ac:dyDescent="0.25">
      <c r="M68" t="s">
        <v>90</v>
      </c>
      <c r="N68">
        <f t="shared" ref="N68:N76" si="11">VLOOKUP(M68,$A$3:$J$60, 2, 0)</f>
        <v>29087</v>
      </c>
      <c r="O68">
        <f t="shared" ref="O68:O76" si="12">VLOOKUP(M68,$A$3:$J$60, 3, 0)</f>
        <v>15406</v>
      </c>
      <c r="P68">
        <f t="shared" ref="P68:P76" si="13">VLOOKUP(M68,$A$3:$J$60, 4, 0)</f>
        <v>13681</v>
      </c>
      <c r="Q68">
        <f t="shared" ref="Q68:Q76" si="14">VLOOKUP(M68,$A$3:$J$60, 5, 0)</f>
        <v>4057</v>
      </c>
      <c r="R68">
        <f t="shared" ref="R68:R76" si="15">VLOOKUP(M68,$A$3:$J$60, 6, 0)</f>
        <v>11349</v>
      </c>
      <c r="S68">
        <f t="shared" ref="S68:S76" si="16">VLOOKUP(M68,$A$3:$J$60, 7, 0)</f>
        <v>6568</v>
      </c>
      <c r="T68">
        <f t="shared" ref="T68:T76" si="17">VLOOKUP(M68,$A$3:$J$60, 8, 0)</f>
        <v>7113</v>
      </c>
      <c r="U68">
        <f t="shared" ref="U68:U76" si="18">Q68+S68</f>
        <v>10625</v>
      </c>
      <c r="V68">
        <f t="shared" ref="V68:V76" si="19">S68</f>
        <v>6568</v>
      </c>
      <c r="X68" t="s">
        <v>90</v>
      </c>
      <c r="Y68">
        <v>29087</v>
      </c>
      <c r="Z68">
        <v>15406</v>
      </c>
      <c r="AA68">
        <v>13681</v>
      </c>
      <c r="AB68">
        <v>4057</v>
      </c>
      <c r="AC68">
        <v>11349</v>
      </c>
      <c r="AD68">
        <v>6568</v>
      </c>
      <c r="AE68">
        <v>7113</v>
      </c>
      <c r="AF68">
        <v>10625</v>
      </c>
      <c r="AG68">
        <v>6568</v>
      </c>
    </row>
    <row r="69" spans="13:33" x14ac:dyDescent="0.25">
      <c r="M69" t="s">
        <v>52</v>
      </c>
      <c r="N69">
        <f t="shared" si="11"/>
        <v>3919</v>
      </c>
      <c r="O69">
        <f t="shared" si="12"/>
        <v>1949</v>
      </c>
      <c r="P69">
        <f t="shared" si="13"/>
        <v>1970</v>
      </c>
      <c r="Q69">
        <f t="shared" si="14"/>
        <v>1949</v>
      </c>
      <c r="R69">
        <f t="shared" si="15"/>
        <v>0</v>
      </c>
      <c r="S69">
        <f t="shared" si="16"/>
        <v>1970</v>
      </c>
      <c r="T69">
        <f t="shared" si="17"/>
        <v>0</v>
      </c>
      <c r="U69">
        <f t="shared" si="18"/>
        <v>3919</v>
      </c>
      <c r="V69">
        <f t="shared" si="19"/>
        <v>1970</v>
      </c>
      <c r="X69" t="s">
        <v>52</v>
      </c>
      <c r="Y69">
        <v>3919</v>
      </c>
      <c r="Z69">
        <v>1949</v>
      </c>
      <c r="AA69">
        <v>1970</v>
      </c>
      <c r="AB69">
        <v>1949</v>
      </c>
      <c r="AD69">
        <v>1970</v>
      </c>
      <c r="AF69">
        <v>3919</v>
      </c>
      <c r="AG69">
        <v>1970</v>
      </c>
    </row>
    <row r="70" spans="13:33" x14ac:dyDescent="0.25">
      <c r="M70" t="s">
        <v>91</v>
      </c>
      <c r="N70">
        <f t="shared" si="11"/>
        <v>292</v>
      </c>
      <c r="O70">
        <f t="shared" si="12"/>
        <v>168</v>
      </c>
      <c r="P70">
        <f t="shared" si="13"/>
        <v>124</v>
      </c>
      <c r="Q70">
        <f t="shared" si="14"/>
        <v>168</v>
      </c>
      <c r="R70">
        <f t="shared" si="15"/>
        <v>0</v>
      </c>
      <c r="S70">
        <f t="shared" si="16"/>
        <v>124</v>
      </c>
      <c r="T70">
        <f t="shared" si="17"/>
        <v>0</v>
      </c>
      <c r="U70">
        <f t="shared" si="18"/>
        <v>292</v>
      </c>
      <c r="V70">
        <f t="shared" si="19"/>
        <v>124</v>
      </c>
      <c r="X70" t="s">
        <v>91</v>
      </c>
      <c r="Y70">
        <v>292</v>
      </c>
      <c r="Z70">
        <v>168</v>
      </c>
      <c r="AA70">
        <v>124</v>
      </c>
      <c r="AB70">
        <v>168</v>
      </c>
      <c r="AD70">
        <v>124</v>
      </c>
      <c r="AF70">
        <v>292</v>
      </c>
      <c r="AG70">
        <v>124</v>
      </c>
    </row>
    <row r="71" spans="13:33" x14ac:dyDescent="0.25">
      <c r="M71" t="s">
        <v>92</v>
      </c>
      <c r="N71">
        <f t="shared" si="11"/>
        <v>1657</v>
      </c>
      <c r="O71">
        <f t="shared" si="12"/>
        <v>1071</v>
      </c>
      <c r="P71">
        <f t="shared" si="13"/>
        <v>586</v>
      </c>
      <c r="Q71">
        <f t="shared" si="14"/>
        <v>1071</v>
      </c>
      <c r="R71">
        <f t="shared" si="15"/>
        <v>0</v>
      </c>
      <c r="S71">
        <f t="shared" si="16"/>
        <v>586</v>
      </c>
      <c r="T71">
        <f t="shared" si="17"/>
        <v>0</v>
      </c>
      <c r="U71">
        <f t="shared" si="18"/>
        <v>1657</v>
      </c>
      <c r="V71">
        <f t="shared" si="19"/>
        <v>586</v>
      </c>
      <c r="X71" t="s">
        <v>92</v>
      </c>
      <c r="Y71">
        <v>1657</v>
      </c>
      <c r="Z71">
        <v>1071</v>
      </c>
      <c r="AA71">
        <v>586</v>
      </c>
      <c r="AB71">
        <v>1071</v>
      </c>
      <c r="AD71">
        <v>586</v>
      </c>
      <c r="AF71">
        <v>1657</v>
      </c>
      <c r="AG71">
        <v>586</v>
      </c>
    </row>
    <row r="72" spans="13:33" x14ac:dyDescent="0.25">
      <c r="M72" t="s">
        <v>93</v>
      </c>
      <c r="N72">
        <f t="shared" si="11"/>
        <v>497</v>
      </c>
      <c r="O72">
        <f t="shared" si="12"/>
        <v>338</v>
      </c>
      <c r="P72">
        <f t="shared" si="13"/>
        <v>159</v>
      </c>
      <c r="Q72">
        <f t="shared" si="14"/>
        <v>338</v>
      </c>
      <c r="R72">
        <f t="shared" si="15"/>
        <v>0</v>
      </c>
      <c r="S72">
        <f t="shared" si="16"/>
        <v>159</v>
      </c>
      <c r="T72">
        <f t="shared" si="17"/>
        <v>0</v>
      </c>
      <c r="U72">
        <f t="shared" si="18"/>
        <v>497</v>
      </c>
      <c r="V72">
        <f t="shared" si="19"/>
        <v>159</v>
      </c>
      <c r="X72" t="s">
        <v>93</v>
      </c>
      <c r="Y72">
        <v>497</v>
      </c>
      <c r="Z72">
        <v>338</v>
      </c>
      <c r="AA72">
        <v>159</v>
      </c>
      <c r="AB72">
        <v>338</v>
      </c>
      <c r="AD72">
        <v>159</v>
      </c>
      <c r="AF72">
        <v>497</v>
      </c>
      <c r="AG72">
        <v>159</v>
      </c>
    </row>
    <row r="73" spans="13:33" x14ac:dyDescent="0.25">
      <c r="M73" t="s">
        <v>94</v>
      </c>
      <c r="N73">
        <f t="shared" si="11"/>
        <v>217</v>
      </c>
      <c r="O73">
        <f t="shared" si="12"/>
        <v>148</v>
      </c>
      <c r="P73">
        <f t="shared" si="13"/>
        <v>69</v>
      </c>
      <c r="Q73">
        <f t="shared" si="14"/>
        <v>71</v>
      </c>
      <c r="R73">
        <f t="shared" si="15"/>
        <v>77</v>
      </c>
      <c r="S73">
        <f t="shared" si="16"/>
        <v>18</v>
      </c>
      <c r="T73">
        <f t="shared" si="17"/>
        <v>51</v>
      </c>
      <c r="U73">
        <f t="shared" si="18"/>
        <v>89</v>
      </c>
      <c r="V73">
        <f t="shared" si="19"/>
        <v>18</v>
      </c>
      <c r="X73" t="s">
        <v>94</v>
      </c>
      <c r="Y73">
        <v>217</v>
      </c>
      <c r="Z73">
        <v>148</v>
      </c>
      <c r="AA73">
        <v>69</v>
      </c>
      <c r="AB73">
        <v>71</v>
      </c>
      <c r="AC73">
        <v>77</v>
      </c>
      <c r="AD73">
        <v>18</v>
      </c>
      <c r="AE73">
        <v>51</v>
      </c>
      <c r="AF73">
        <v>89</v>
      </c>
      <c r="AG73">
        <v>18</v>
      </c>
    </row>
    <row r="74" spans="13:33" x14ac:dyDescent="0.25">
      <c r="M74" t="s">
        <v>138</v>
      </c>
      <c r="N74" t="e">
        <f t="shared" si="11"/>
        <v>#N/A</v>
      </c>
      <c r="O74" t="e">
        <f t="shared" si="12"/>
        <v>#N/A</v>
      </c>
      <c r="P74" t="e">
        <f t="shared" si="13"/>
        <v>#N/A</v>
      </c>
      <c r="Q74" t="e">
        <f t="shared" si="14"/>
        <v>#N/A</v>
      </c>
      <c r="R74" t="e">
        <f t="shared" si="15"/>
        <v>#N/A</v>
      </c>
      <c r="S74" t="e">
        <f t="shared" si="16"/>
        <v>#N/A</v>
      </c>
      <c r="T74" t="e">
        <f t="shared" si="17"/>
        <v>#N/A</v>
      </c>
      <c r="U74" t="e">
        <f t="shared" si="18"/>
        <v>#N/A</v>
      </c>
      <c r="V74" t="e">
        <f t="shared" si="19"/>
        <v>#N/A</v>
      </c>
      <c r="X74" t="s">
        <v>138</v>
      </c>
    </row>
    <row r="75" spans="13:33" x14ac:dyDescent="0.25">
      <c r="M75" t="s">
        <v>95</v>
      </c>
      <c r="N75">
        <f t="shared" si="11"/>
        <v>583</v>
      </c>
      <c r="O75">
        <f t="shared" si="12"/>
        <v>413</v>
      </c>
      <c r="P75">
        <f t="shared" si="13"/>
        <v>170</v>
      </c>
      <c r="Q75">
        <f t="shared" si="14"/>
        <v>413</v>
      </c>
      <c r="R75">
        <f t="shared" si="15"/>
        <v>0</v>
      </c>
      <c r="S75">
        <f t="shared" si="16"/>
        <v>170</v>
      </c>
      <c r="T75">
        <f t="shared" si="17"/>
        <v>0</v>
      </c>
      <c r="U75">
        <f t="shared" si="18"/>
        <v>583</v>
      </c>
      <c r="V75">
        <f t="shared" si="19"/>
        <v>170</v>
      </c>
      <c r="X75" t="s">
        <v>95</v>
      </c>
      <c r="Y75">
        <v>583</v>
      </c>
      <c r="Z75">
        <v>413</v>
      </c>
      <c r="AA75">
        <v>170</v>
      </c>
      <c r="AB75">
        <v>413</v>
      </c>
      <c r="AD75">
        <v>170</v>
      </c>
      <c r="AF75">
        <v>583</v>
      </c>
      <c r="AG75">
        <v>170</v>
      </c>
    </row>
    <row r="76" spans="13:33" x14ac:dyDescent="0.25">
      <c r="M76" t="s">
        <v>100</v>
      </c>
      <c r="N76" t="e">
        <f t="shared" si="11"/>
        <v>#N/A</v>
      </c>
      <c r="O76" t="e">
        <f t="shared" si="12"/>
        <v>#N/A</v>
      </c>
      <c r="P76" t="e">
        <f t="shared" si="13"/>
        <v>#N/A</v>
      </c>
      <c r="Q76" t="e">
        <f t="shared" si="14"/>
        <v>#N/A</v>
      </c>
      <c r="R76" t="e">
        <f t="shared" si="15"/>
        <v>#N/A</v>
      </c>
      <c r="S76" t="e">
        <f t="shared" si="16"/>
        <v>#N/A</v>
      </c>
      <c r="T76" t="e">
        <f t="shared" si="17"/>
        <v>#N/A</v>
      </c>
      <c r="U76" t="e">
        <f t="shared" si="18"/>
        <v>#N/A</v>
      </c>
      <c r="V76" t="e">
        <f t="shared" si="19"/>
        <v>#N/A</v>
      </c>
      <c r="X76" t="s">
        <v>100</v>
      </c>
    </row>
  </sheetData>
  <phoneticPr fontId="57"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ReadMe</vt:lpstr>
      <vt:lpstr>Ontupdate1</vt:lpstr>
      <vt:lpstr>DNSP On Med 2019ABR</vt:lpstr>
      <vt:lpstr>OEB-Yearbook</vt:lpstr>
      <vt:lpstr>Opex Price Calcs</vt:lpstr>
      <vt:lpstr>Lines</vt:lpstr>
      <vt:lpstr>Lines 2021</vt:lpstr>
    </vt:vector>
  </TitlesOfParts>
  <Manager/>
  <Company>Quantonomics</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Ontario Electricity DNSP Benchmarking Data</dc:title>
  <dc:subject>AER Benchmarking</dc:subject>
  <dc:creator>Michael Cunningham</dc:creator>
  <cp:keywords/>
  <dc:description>Sources are: (1) Ontario Energy Board Yearbook of Electricity Distributors (all issues); (2) PEG benchmarking reports; (3) Data collected by Economic Insights.</dc:description>
  <cp:lastModifiedBy>Alice Giovani de Oliveira</cp:lastModifiedBy>
  <cp:lastPrinted>2019-05-28T02:05:56Z</cp:lastPrinted>
  <dcterms:created xsi:type="dcterms:W3CDTF">2014-07-11T04:09:36Z</dcterms:created>
  <dcterms:modified xsi:type="dcterms:W3CDTF">2023-07-11T21:56:31Z</dcterms:modified>
  <cp:category/>
</cp:coreProperties>
</file>