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25. TasNetworks 2024-29\Tasnetworks (T)\2. Draft decision\"/>
    </mc:Choice>
  </mc:AlternateContent>
  <xr:revisionPtr revIDLastSave="0" documentId="13_ncr:1_{9BDFBF3F-EF19-4E3A-96FD-9DC426FB56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ER Draft decision - EBSS" sheetId="12" r:id="rId1"/>
  </sheets>
  <definedNames>
    <definedName name="dms_PRCP_BaseYear">'AER Draft decision - EBSS'!$C$14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2" l="1"/>
  <c r="K19" i="12"/>
  <c r="N6" i="12" l="1"/>
  <c r="H41" i="12" l="1"/>
  <c r="G41" i="12"/>
  <c r="F41" i="12"/>
  <c r="E41" i="12"/>
  <c r="D41" i="12"/>
  <c r="C41" i="12"/>
  <c r="B37" i="12"/>
  <c r="B36" i="12"/>
  <c r="B35" i="12"/>
  <c r="K32" i="12"/>
  <c r="C32" i="12"/>
  <c r="I27" i="12"/>
  <c r="H27" i="12"/>
  <c r="G27" i="12"/>
  <c r="F27" i="12"/>
  <c r="E27" i="12"/>
  <c r="M7" i="12"/>
  <c r="L7" i="12"/>
  <c r="K7" i="12"/>
  <c r="J7" i="12"/>
  <c r="I7" i="12"/>
  <c r="H7" i="12"/>
  <c r="G7" i="12"/>
  <c r="F7" i="12"/>
  <c r="E7" i="12"/>
  <c r="N7" i="12" l="1"/>
  <c r="M8" i="12" s="1"/>
  <c r="P40" i="12" l="1"/>
  <c r="P37" i="12"/>
  <c r="P36" i="12"/>
  <c r="P38" i="12"/>
  <c r="P35" i="12"/>
  <c r="P33" i="12"/>
  <c r="L8" i="12"/>
  <c r="P39" i="12"/>
  <c r="K8" i="12" l="1"/>
  <c r="O40" i="12"/>
  <c r="O38" i="12"/>
  <c r="O33" i="12"/>
  <c r="O39" i="12"/>
  <c r="P41" i="12"/>
  <c r="O36" i="12"/>
  <c r="O37" i="12"/>
  <c r="O35" i="12"/>
  <c r="N36" i="12" l="1"/>
  <c r="N37" i="12"/>
  <c r="N35" i="12"/>
  <c r="J8" i="12"/>
  <c r="N33" i="12"/>
  <c r="N40" i="12"/>
  <c r="N39" i="12"/>
  <c r="N38" i="12"/>
  <c r="O41" i="12"/>
  <c r="N41" i="12" l="1"/>
  <c r="M36" i="12"/>
  <c r="M37" i="12"/>
  <c r="M39" i="12"/>
  <c r="M38" i="12"/>
  <c r="M35" i="12"/>
  <c r="I8" i="12"/>
  <c r="M33" i="12"/>
  <c r="M40" i="12"/>
  <c r="M22" i="12" l="1"/>
  <c r="O23" i="12"/>
  <c r="H8" i="12"/>
  <c r="O20" i="12"/>
  <c r="P22" i="12"/>
  <c r="M23" i="12"/>
  <c r="Q22" i="12"/>
  <c r="P24" i="12"/>
  <c r="L36" i="12"/>
  <c r="P20" i="12"/>
  <c r="Q25" i="12"/>
  <c r="L37" i="12"/>
  <c r="N24" i="12"/>
  <c r="L39" i="12"/>
  <c r="O25" i="12"/>
  <c r="N20" i="12"/>
  <c r="M26" i="12"/>
  <c r="N25" i="12"/>
  <c r="N23" i="12"/>
  <c r="M24" i="12"/>
  <c r="P26" i="12"/>
  <c r="O22" i="12"/>
  <c r="Q20" i="12"/>
  <c r="O26" i="12"/>
  <c r="O24" i="12"/>
  <c r="L38" i="12"/>
  <c r="P25" i="12"/>
  <c r="L33" i="12"/>
  <c r="P23" i="12"/>
  <c r="L35" i="12"/>
  <c r="Q23" i="12"/>
  <c r="Q26" i="12"/>
  <c r="M20" i="12"/>
  <c r="M25" i="12"/>
  <c r="L40" i="12"/>
  <c r="N22" i="12"/>
  <c r="Q24" i="12"/>
  <c r="N26" i="12"/>
  <c r="M41" i="12"/>
  <c r="G8" i="12" l="1"/>
  <c r="F8" i="12" s="1"/>
  <c r="Q27" i="12"/>
  <c r="O27" i="12"/>
  <c r="L41" i="12"/>
  <c r="M27" i="12"/>
  <c r="N27" i="12"/>
  <c r="P27" i="12"/>
  <c r="N44" i="12" l="1"/>
  <c r="P51" i="12" s="1"/>
  <c r="O44" i="12"/>
  <c r="Q52" i="12" s="1"/>
  <c r="P44" i="12"/>
  <c r="S53" i="12" s="1"/>
  <c r="E8" i="12"/>
  <c r="T52" i="12" l="1"/>
  <c r="S52" i="12"/>
  <c r="P52" i="12"/>
  <c r="Q51" i="12"/>
  <c r="R51" i="12"/>
  <c r="S51" i="12"/>
  <c r="O51" i="12"/>
  <c r="R52" i="12"/>
  <c r="R53" i="12"/>
  <c r="T53" i="12"/>
  <c r="U53" i="12"/>
  <c r="Q53" i="12"/>
  <c r="D8" i="12"/>
  <c r="K23" i="12" l="1"/>
  <c r="K24" i="12"/>
  <c r="L22" i="12"/>
  <c r="L26" i="12"/>
  <c r="L25" i="12"/>
  <c r="K25" i="12"/>
  <c r="K26" i="12"/>
  <c r="K22" i="12"/>
  <c r="L23" i="12"/>
  <c r="L24" i="12"/>
  <c r="Q41" i="12"/>
  <c r="K40" i="12"/>
  <c r="K33" i="12"/>
  <c r="K35" i="12"/>
  <c r="K37" i="12"/>
  <c r="K38" i="12"/>
  <c r="K39" i="12"/>
  <c r="K36" i="12"/>
  <c r="Q44" i="12" l="1"/>
  <c r="T54" i="12" s="1"/>
  <c r="K41" i="12"/>
  <c r="V54" i="12" l="1"/>
  <c r="V55" i="12" s="1"/>
  <c r="R54" i="12"/>
  <c r="U54" i="12"/>
  <c r="U55" i="12" s="1"/>
  <c r="S54" i="12"/>
  <c r="S55" i="12" s="1"/>
  <c r="T55" i="12"/>
  <c r="T57" i="12" l="1"/>
  <c r="S57" i="12"/>
  <c r="V57" i="12"/>
  <c r="U57" i="12"/>
  <c r="D27" i="12" l="1"/>
  <c r="L20" i="12"/>
  <c r="C27" i="12"/>
  <c r="K20" i="12"/>
  <c r="K27" i="12" l="1"/>
  <c r="L27" i="12"/>
  <c r="M44" i="12" l="1"/>
  <c r="N50" i="12" l="1"/>
  <c r="R50" i="12"/>
  <c r="Q50" i="12"/>
  <c r="O50" i="12"/>
  <c r="P50" i="12"/>
  <c r="R55" i="12" l="1"/>
  <c r="R57" i="12" l="1"/>
  <c r="W55" i="12"/>
  <c r="W57" i="12" l="1"/>
</calcChain>
</file>

<file path=xl/sharedStrings.xml><?xml version="1.0" encoding="utf-8"?>
<sst xmlns="http://schemas.openxmlformats.org/spreadsheetml/2006/main" count="100" uniqueCount="55">
  <si>
    <t>Actual</t>
  </si>
  <si>
    <t>2016-17</t>
  </si>
  <si>
    <t>2017-18</t>
  </si>
  <si>
    <t>2018-19</t>
  </si>
  <si>
    <t>2019-20</t>
  </si>
  <si>
    <t>2020-21</t>
  </si>
  <si>
    <t>2021-22</t>
  </si>
  <si>
    <t>2012-13</t>
  </si>
  <si>
    <t>2022-23</t>
  </si>
  <si>
    <t>2013-14</t>
  </si>
  <si>
    <t>2023-24</t>
  </si>
  <si>
    <t>2014-15</t>
  </si>
  <si>
    <t>2024-25</t>
  </si>
  <si>
    <t>2015-16</t>
  </si>
  <si>
    <t>2025-26</t>
  </si>
  <si>
    <t>2026-27</t>
  </si>
  <si>
    <t>2027-28</t>
  </si>
  <si>
    <t>2028-29</t>
  </si>
  <si>
    <t>Forthcoming regulatory control period</t>
  </si>
  <si>
    <t>Current regulatory control period</t>
  </si>
  <si>
    <t>Actual and estimated inflation</t>
  </si>
  <si>
    <t>Estimated</t>
  </si>
  <si>
    <t xml:space="preserve">Inflation rate (per cent) </t>
  </si>
  <si>
    <t>7.5.1.1 - Opex allowance applicable to EBSS (EBSS target)</t>
  </si>
  <si>
    <t>Previous period</t>
  </si>
  <si>
    <t>Total opex allowance</t>
  </si>
  <si>
    <t xml:space="preserve">Approved excludable costs - allowance </t>
  </si>
  <si>
    <t>Debt raising costs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</si>
  <si>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</si>
  <si>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</si>
  <si>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</si>
  <si>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</si>
  <si>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</si>
  <si>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Movements in provisions related to opex</t>
  </si>
  <si>
    <t>Actual opex for EBSS purposes</t>
  </si>
  <si>
    <t>Carryover</t>
  </si>
  <si>
    <t>Total</t>
  </si>
  <si>
    <t>7.5.1 -  The carryover amounts that arise from applying the EBSS during the current regulatory control period</t>
  </si>
  <si>
    <t>Approved opex, pass throughs and contingent projects</t>
  </si>
  <si>
    <t>Capitalised opex that has been excluded from the regulatory asset base</t>
  </si>
  <si>
    <t>Base year used to forecast opex for the current period (drop down menu)</t>
  </si>
  <si>
    <t>ABS CPI index - June</t>
  </si>
  <si>
    <t>Network support costs</t>
  </si>
  <si>
    <t>Network capability projects</t>
  </si>
  <si>
    <t>TasNetworks (T) to nominate base year used to forecast opex 
(drop down menu)</t>
  </si>
  <si>
    <t>Base year non-recurrent efficiency gain $m, real June 2024</t>
  </si>
  <si>
    <t>Non-recurrent efficiency adjustment made to 2017-18 opex, $m, real June 2019</t>
  </si>
  <si>
    <t>Incremental gain $m, real June 2024</t>
  </si>
  <si>
    <t>$m, real June 2014</t>
  </si>
  <si>
    <t>$m, real June 2019</t>
  </si>
  <si>
    <t>$m, real June 2024</t>
  </si>
  <si>
    <t>Reconstructed cumulative index (2023-24=1)</t>
  </si>
  <si>
    <t>Total Carryover Amount ($m, June 2024)</t>
  </si>
  <si>
    <t>PTRM inputs ($m, June 2024)</t>
  </si>
  <si>
    <t>AER's Draft decision, TasNetworks transmission determination 2024-29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</si>
</sst>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[$€-2]* #,##0.00_);_([$€-2]* \(#,##0.00\);_([$€-2]* &quot;-&quot;??_)"/>
    <numFmt numFmtId="169" formatCode="_-* #,##0.00_-;[Red]\(#,##0.00\)_-;_-* &quot;-&quot;??_-;_-@_-"/>
    <numFmt numFmtId="170" formatCode="mm/dd/yy"/>
    <numFmt numFmtId="171" formatCode="0_);[Red]\(0\)"/>
    <numFmt numFmtId="172" formatCode="0.0%"/>
    <numFmt numFmtId="173" formatCode="_(* #,##0.0_);_(* \(#,##0.0\);_(* &quot;-&quot;?_);_(@_)"/>
    <numFmt numFmtId="174" formatCode="_(* #,##0_);_(* \(#,##0\);_(* &quot;-&quot;?_);_(@_)"/>
    <numFmt numFmtId="175" formatCode="#,##0.000_ ;[Red]\-#,##0.000\ "/>
    <numFmt numFmtId="176" formatCode="#,##0.0_);\(#,##0.0\)"/>
    <numFmt numFmtId="177" formatCode="#,##0_ ;\-#,##0\ "/>
    <numFmt numFmtId="178" formatCode="#,##0;[Red]\(#,##0.0\)"/>
    <numFmt numFmtId="179" formatCode="#,##0_ ;[Red]\(#,##0\)\ "/>
    <numFmt numFmtId="180" formatCode="#,##0.00;\(#,##0.00\)"/>
    <numFmt numFmtId="181" formatCode="_)d\-mmm\-yy_)"/>
    <numFmt numFmtId="182" formatCode="_(#,##0.0_);\(#,##0.0\);_(&quot;-&quot;_)"/>
    <numFmt numFmtId="183" formatCode="_(###0_);\(###0\);_(###0_)"/>
    <numFmt numFmtId="184" formatCode="#,##0.0000_);[Red]\(#,##0.0000\)"/>
    <numFmt numFmtId="185" formatCode="0.0"/>
    <numFmt numFmtId="186" formatCode="_-* #,##0_-;\-* #,##0_-;_-* &quot;-&quot;??_-;_-@_-"/>
    <numFmt numFmtId="188" formatCode="#,##0.0_ ;\-#,##0.0\ "/>
    <numFmt numFmtId="189" formatCode="#,##0;\(#,##0\)"/>
    <numFmt numFmtId="190" formatCode="0.000"/>
    <numFmt numFmtId="193" formatCode="0.0%;\–0.0%;&quot;–&quot;"/>
    <numFmt numFmtId="194" formatCode="0.0;\–0.0;&quot;–&quot;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2"/>
      <color theme="0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Arial"/>
      <family val="2"/>
    </font>
    <font>
      <sz val="5"/>
      <name val="Arial"/>
      <family val="2"/>
    </font>
    <font>
      <b/>
      <sz val="10"/>
      <color theme="0"/>
      <name val="Arial"/>
      <family val="2"/>
    </font>
    <font>
      <vertAlign val="superscript"/>
      <sz val="5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FFFFFF"/>
        <bgColor rgb="FFFFFFFF"/>
      </patternFill>
    </fill>
  </fills>
  <borders count="1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medium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auto="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</borders>
  <cellStyleXfs count="70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9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0" fontId="11" fillId="0" borderId="0"/>
    <xf numFmtId="0" fontId="1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169" fontId="13" fillId="0" borderId="0"/>
    <xf numFmtId="169" fontId="13" fillId="0" borderId="0"/>
    <xf numFmtId="0" fontId="14" fillId="13" borderId="0" applyNumberFormat="0" applyBorder="0" applyAlignment="0" applyProtection="0"/>
    <xf numFmtId="0" fontId="1" fillId="2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3" borderId="0" applyNumberFormat="0" applyBorder="0" applyAlignment="0" applyProtection="0"/>
    <xf numFmtId="0" fontId="1" fillId="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/>
    <xf numFmtId="165" fontId="4" fillId="33" borderId="0" applyNumberFormat="0" applyFont="0" applyBorder="0" applyAlignment="0">
      <alignment horizontal="right"/>
    </xf>
    <xf numFmtId="165" fontId="4" fillId="33" borderId="0" applyNumberFormat="0" applyFont="0" applyBorder="0" applyAlignment="0">
      <alignment horizontal="right"/>
    </xf>
    <xf numFmtId="165" fontId="4" fillId="33" borderId="0" applyNumberFormat="0" applyFont="0" applyBorder="0" applyAlignment="0">
      <alignment horizontal="right"/>
    </xf>
    <xf numFmtId="165" fontId="4" fillId="33" borderId="0" applyNumberFormat="0" applyFont="0" applyBorder="0" applyAlignment="0">
      <alignment horizontal="right"/>
    </xf>
    <xf numFmtId="0" fontId="20" fillId="0" borderId="0" applyNumberFormat="0" applyFill="0" applyBorder="0" applyAlignment="0">
      <protection locked="0"/>
    </xf>
    <xf numFmtId="0" fontId="21" fillId="16" borderId="35" applyNumberFormat="0" applyAlignment="0" applyProtection="0"/>
    <xf numFmtId="0" fontId="21" fillId="16" borderId="35" applyNumberFormat="0" applyAlignment="0" applyProtection="0"/>
    <xf numFmtId="0" fontId="21" fillId="16" borderId="35" applyNumberFormat="0" applyAlignment="0" applyProtection="0"/>
    <xf numFmtId="0" fontId="21" fillId="16" borderId="35" applyNumberFormat="0" applyAlignment="0" applyProtection="0"/>
    <xf numFmtId="0" fontId="21" fillId="16" borderId="35" applyNumberFormat="0" applyAlignment="0" applyProtection="0"/>
    <xf numFmtId="0" fontId="21" fillId="16" borderId="35" applyNumberFormat="0" applyAlignment="0" applyProtection="0"/>
    <xf numFmtId="0" fontId="21" fillId="16" borderId="35" applyNumberFormat="0" applyAlignment="0" applyProtection="0"/>
    <xf numFmtId="0" fontId="22" fillId="34" borderId="36" applyNumberFormat="0" applyAlignment="0" applyProtection="0"/>
    <xf numFmtId="0" fontId="22" fillId="34" borderId="36" applyNumberFormat="0" applyAlignment="0" applyProtection="0"/>
    <xf numFmtId="165" fontId="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3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168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29" fillId="0" borderId="0"/>
    <xf numFmtId="0" fontId="30" fillId="0" borderId="0"/>
    <xf numFmtId="0" fontId="31" fillId="40" borderId="0" applyNumberFormat="0" applyBorder="0" applyAlignment="0" applyProtection="0"/>
    <xf numFmtId="0" fontId="7" fillId="0" borderId="0" applyFill="0" applyBorder="0">
      <alignment vertical="center"/>
    </xf>
    <xf numFmtId="0" fontId="32" fillId="0" borderId="38" applyNumberFormat="0" applyFill="0" applyAlignment="0" applyProtection="0"/>
    <xf numFmtId="0" fontId="7" fillId="0" borderId="0" applyFill="0" applyBorder="0">
      <alignment vertical="center"/>
    </xf>
    <xf numFmtId="0" fontId="33" fillId="0" borderId="0" applyFill="0" applyBorder="0">
      <alignment vertical="center"/>
    </xf>
    <xf numFmtId="0" fontId="34" fillId="0" borderId="39" applyNumberFormat="0" applyFill="0" applyAlignment="0" applyProtection="0"/>
    <xf numFmtId="0" fontId="33" fillId="0" borderId="0" applyFill="0" applyBorder="0">
      <alignment vertical="center"/>
    </xf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6" fillId="0" borderId="0" applyFill="0" applyBorder="0">
      <alignment vertical="center"/>
    </xf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0" fontId="36" fillId="0" borderId="0" applyFill="0" applyBorder="0">
      <alignment vertical="center"/>
    </xf>
    <xf numFmtId="0" fontId="13" fillId="0" borderId="0" applyFill="0" applyBorder="0">
      <alignment vertical="center"/>
    </xf>
    <xf numFmtId="0" fontId="35" fillId="0" borderId="0" applyNumberFormat="0" applyFill="0" applyBorder="0" applyAlignment="0" applyProtection="0"/>
    <xf numFmtId="0" fontId="13" fillId="0" borderId="0" applyFill="0" applyBorder="0">
      <alignment vertical="center"/>
    </xf>
    <xf numFmtId="172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2" fillId="0" borderId="0" applyFill="0" applyBorder="0">
      <alignment horizontal="center" vertical="center"/>
      <protection locked="0"/>
    </xf>
    <xf numFmtId="0" fontId="43" fillId="0" borderId="0" applyFill="0" applyBorder="0">
      <alignment horizontal="left" vertical="center"/>
      <protection locked="0"/>
    </xf>
    <xf numFmtId="173" fontId="4" fillId="41" borderId="0" applyFont="0" applyBorder="0">
      <alignment horizontal="right"/>
    </xf>
    <xf numFmtId="172" fontId="4" fillId="41" borderId="0" applyFont="0" applyBorder="0" applyAlignment="0"/>
    <xf numFmtId="173" fontId="4" fillId="41" borderId="0" applyFont="0" applyBorder="0">
      <alignment horizontal="right"/>
    </xf>
    <xf numFmtId="0" fontId="44" fillId="14" borderId="35" applyNumberFormat="0" applyAlignment="0" applyProtection="0"/>
    <xf numFmtId="0" fontId="44" fillId="14" borderId="35" applyNumberFormat="0" applyAlignment="0" applyProtection="0"/>
    <xf numFmtId="0" fontId="44" fillId="14" borderId="35" applyNumberFormat="0" applyAlignment="0" applyProtection="0"/>
    <xf numFmtId="0" fontId="44" fillId="14" borderId="35" applyNumberFormat="0" applyAlignment="0" applyProtection="0"/>
    <xf numFmtId="0" fontId="44" fillId="14" borderId="35" applyNumberFormat="0" applyAlignment="0" applyProtection="0"/>
    <xf numFmtId="0" fontId="44" fillId="14" borderId="35" applyNumberFormat="0" applyAlignment="0" applyProtection="0"/>
    <xf numFmtId="0" fontId="44" fillId="14" borderId="35" applyNumberFormat="0" applyAlignment="0" applyProtection="0"/>
    <xf numFmtId="165" fontId="4" fillId="42" borderId="0" applyFont="0" applyBorder="0" applyAlignment="0">
      <alignment horizontal="right"/>
      <protection locked="0"/>
    </xf>
    <xf numFmtId="165" fontId="4" fillId="42" borderId="0" applyFont="0" applyBorder="0" applyAlignment="0">
      <alignment horizontal="right"/>
      <protection locked="0"/>
    </xf>
    <xf numFmtId="165" fontId="4" fillId="42" borderId="0" applyFont="0" applyBorder="0" applyAlignment="0">
      <alignment horizontal="right"/>
      <protection locked="0"/>
    </xf>
    <xf numFmtId="165" fontId="4" fillId="42" borderId="0" applyFont="0" applyBorder="0" applyAlignment="0">
      <alignment horizontal="right"/>
      <protection locked="0"/>
    </xf>
    <xf numFmtId="165" fontId="4" fillId="42" borderId="0" applyFont="0" applyBorder="0" applyAlignment="0">
      <alignment horizontal="right"/>
      <protection locked="0"/>
    </xf>
    <xf numFmtId="165" fontId="4" fillId="42" borderId="0" applyFont="0" applyBorder="0" applyAlignment="0">
      <alignment horizontal="right"/>
      <protection locked="0"/>
    </xf>
    <xf numFmtId="165" fontId="4" fillId="43" borderId="0" applyFont="0" applyBorder="0" applyAlignment="0">
      <alignment horizontal="right"/>
      <protection locked="0"/>
    </xf>
    <xf numFmtId="10" fontId="4" fillId="43" borderId="0" applyFont="0" applyBorder="0">
      <alignment horizontal="right"/>
      <protection locked="0"/>
    </xf>
    <xf numFmtId="165" fontId="4" fillId="43" borderId="0" applyFont="0" applyBorder="0" applyAlignment="0">
      <alignment horizontal="right"/>
      <protection locked="0"/>
    </xf>
    <xf numFmtId="3" fontId="4" fillId="44" borderId="0" applyFont="0" applyBorder="0">
      <protection locked="0"/>
    </xf>
    <xf numFmtId="172" fontId="33" fillId="44" borderId="0" applyBorder="0" applyAlignment="0">
      <protection locked="0"/>
    </xf>
    <xf numFmtId="174" fontId="4" fillId="45" borderId="0" applyFont="0" applyBorder="0">
      <alignment horizontal="right"/>
      <protection locked="0"/>
    </xf>
    <xf numFmtId="174" fontId="4" fillId="45" borderId="0" applyFont="0" applyBorder="0">
      <alignment horizontal="right"/>
      <protection locked="0"/>
    </xf>
    <xf numFmtId="174" fontId="4" fillId="45" borderId="0" applyFont="0" applyBorder="0">
      <alignment horizontal="right"/>
      <protection locked="0"/>
    </xf>
    <xf numFmtId="165" fontId="4" fillId="41" borderId="0" applyFont="0" applyBorder="0">
      <alignment horizontal="right"/>
      <protection locked="0"/>
    </xf>
    <xf numFmtId="165" fontId="4" fillId="41" borderId="0" applyFont="0" applyBorder="0">
      <alignment horizontal="right"/>
      <protection locked="0"/>
    </xf>
    <xf numFmtId="165" fontId="4" fillId="41" borderId="0" applyFont="0" applyBorder="0">
      <alignment horizontal="right"/>
      <protection locked="0"/>
    </xf>
    <xf numFmtId="175" fontId="1" fillId="36" borderId="16">
      <protection locked="0"/>
    </xf>
    <xf numFmtId="175" fontId="1" fillId="36" borderId="16">
      <protection locked="0"/>
    </xf>
    <xf numFmtId="175" fontId="1" fillId="36" borderId="16">
      <protection locked="0"/>
    </xf>
    <xf numFmtId="49" fontId="1" fillId="36" borderId="16" applyFont="0" applyAlignment="0">
      <alignment horizontal="left" vertical="center" wrapText="1"/>
      <protection locked="0"/>
    </xf>
    <xf numFmtId="49" fontId="1" fillId="36" borderId="16" applyFont="0" applyAlignment="0">
      <alignment horizontal="left" vertical="center" wrapText="1"/>
      <protection locked="0"/>
    </xf>
    <xf numFmtId="49" fontId="1" fillId="36" borderId="16" applyFont="0" applyAlignment="0">
      <alignment horizontal="left" vertical="center" wrapText="1"/>
      <protection locked="0"/>
    </xf>
    <xf numFmtId="172" fontId="45" fillId="46" borderId="0" applyBorder="0" applyAlignment="0"/>
    <xf numFmtId="0" fontId="13" fillId="33" borderId="0"/>
    <xf numFmtId="0" fontId="46" fillId="0" borderId="41" applyNumberFormat="0" applyFill="0" applyAlignment="0" applyProtection="0"/>
    <xf numFmtId="173" fontId="9" fillId="33" borderId="42" applyFont="0" applyBorder="0" applyAlignment="0"/>
    <xf numFmtId="172" fontId="33" fillId="33" borderId="0" applyFont="0" applyBorder="0" applyAlignment="0"/>
    <xf numFmtId="176" fontId="47" fillId="0" borderId="0"/>
    <xf numFmtId="0" fontId="48" fillId="0" borderId="0" applyFill="0" applyBorder="0">
      <alignment horizontal="left" vertical="center"/>
    </xf>
    <xf numFmtId="0" fontId="49" fillId="17" borderId="0" applyNumberFormat="0" applyBorder="0" applyAlignment="0" applyProtection="0"/>
    <xf numFmtId="175" fontId="1" fillId="5" borderId="16"/>
    <xf numFmtId="175" fontId="1" fillId="5" borderId="16"/>
    <xf numFmtId="175" fontId="1" fillId="5" borderId="16"/>
    <xf numFmtId="177" fontId="50" fillId="0" borderId="0"/>
    <xf numFmtId="0" fontId="4" fillId="0" borderId="0"/>
    <xf numFmtId="0" fontId="4" fillId="0" borderId="0"/>
    <xf numFmtId="0" fontId="4" fillId="0" borderId="0"/>
    <xf numFmtId="0" fontId="4" fillId="9" borderId="0"/>
    <xf numFmtId="0" fontId="1" fillId="0" borderId="0"/>
    <xf numFmtId="0" fontId="4" fillId="0" borderId="0" applyFill="0"/>
    <xf numFmtId="0" fontId="4" fillId="0" borderId="0" applyFill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9" borderId="0"/>
    <xf numFmtId="0" fontId="4" fillId="9" borderId="0"/>
    <xf numFmtId="0" fontId="4" fillId="0" borderId="0"/>
    <xf numFmtId="0" fontId="1" fillId="0" borderId="0">
      <protection locked="0"/>
    </xf>
    <xf numFmtId="0" fontId="4" fillId="0" borderId="0"/>
    <xf numFmtId="0" fontId="2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4" fillId="0" borderId="0" applyFill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protection locked="0"/>
    </xf>
    <xf numFmtId="0" fontId="4" fillId="0" borderId="0"/>
    <xf numFmtId="0" fontId="4" fillId="9" borderId="0"/>
    <xf numFmtId="0" fontId="4" fillId="0" borderId="0"/>
    <xf numFmtId="0" fontId="4" fillId="9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Fill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7" fillId="0" borderId="0"/>
    <xf numFmtId="0" fontId="4" fillId="9" borderId="0"/>
    <xf numFmtId="0" fontId="4" fillId="9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15" borderId="43" applyNumberFormat="0" applyFont="0" applyAlignment="0" applyProtection="0"/>
    <xf numFmtId="0" fontId="4" fillId="15" borderId="43" applyNumberFormat="0" applyFont="0" applyAlignment="0" applyProtection="0"/>
    <xf numFmtId="0" fontId="4" fillId="15" borderId="43" applyNumberFormat="0" applyFont="0" applyAlignment="0" applyProtection="0"/>
    <xf numFmtId="0" fontId="4" fillId="15" borderId="43" applyNumberFormat="0" applyFont="0" applyAlignment="0" applyProtection="0"/>
    <xf numFmtId="0" fontId="4" fillId="15" borderId="43" applyNumberFormat="0" applyFont="0" applyAlignment="0" applyProtection="0"/>
    <xf numFmtId="0" fontId="4" fillId="15" borderId="43" applyNumberFormat="0" applyFont="0" applyAlignment="0" applyProtection="0"/>
    <xf numFmtId="0" fontId="4" fillId="15" borderId="43" applyNumberFormat="0" applyFont="0" applyAlignment="0" applyProtection="0"/>
    <xf numFmtId="0" fontId="4" fillId="15" borderId="43" applyNumberFormat="0" applyFont="0" applyAlignment="0" applyProtection="0"/>
    <xf numFmtId="0" fontId="4" fillId="15" borderId="43" applyNumberFormat="0" applyFont="0" applyAlignment="0" applyProtection="0"/>
    <xf numFmtId="0" fontId="4" fillId="15" borderId="43" applyNumberFormat="0" applyFont="0" applyAlignment="0" applyProtection="0"/>
    <xf numFmtId="0" fontId="4" fillId="15" borderId="43" applyNumberFormat="0" applyFont="0" applyAlignment="0" applyProtection="0"/>
    <xf numFmtId="0" fontId="4" fillId="15" borderId="43" applyNumberFormat="0" applyFont="0" applyAlignment="0" applyProtection="0"/>
    <xf numFmtId="0" fontId="4" fillId="15" borderId="43" applyNumberFormat="0" applyFont="0" applyAlignment="0" applyProtection="0"/>
    <xf numFmtId="0" fontId="4" fillId="15" borderId="43" applyNumberFormat="0" applyFont="0" applyAlignment="0" applyProtection="0"/>
    <xf numFmtId="0" fontId="4" fillId="15" borderId="43" applyNumberFormat="0" applyFont="0" applyAlignment="0" applyProtection="0"/>
    <xf numFmtId="0" fontId="4" fillId="15" borderId="43" applyNumberFormat="0" applyFont="0" applyAlignment="0" applyProtection="0"/>
    <xf numFmtId="0" fontId="4" fillId="15" borderId="43" applyNumberFormat="0" applyFont="0" applyAlignment="0" applyProtection="0"/>
    <xf numFmtId="0" fontId="4" fillId="15" borderId="43" applyNumberFormat="0" applyFont="0" applyAlignment="0" applyProtection="0"/>
    <xf numFmtId="0" fontId="4" fillId="15" borderId="43" applyNumberFormat="0" applyFont="0" applyAlignment="0" applyProtection="0"/>
    <xf numFmtId="0" fontId="4" fillId="15" borderId="43" applyNumberFormat="0" applyFont="0" applyAlignment="0" applyProtection="0"/>
    <xf numFmtId="0" fontId="4" fillId="15" borderId="43" applyNumberFormat="0" applyFont="0" applyAlignment="0" applyProtection="0"/>
    <xf numFmtId="0" fontId="51" fillId="16" borderId="44" applyNumberFormat="0" applyAlignment="0" applyProtection="0"/>
    <xf numFmtId="0" fontId="51" fillId="16" borderId="44" applyNumberFormat="0" applyAlignment="0" applyProtection="0"/>
    <xf numFmtId="0" fontId="51" fillId="16" borderId="44" applyNumberFormat="0" applyAlignment="0" applyProtection="0"/>
    <xf numFmtId="0" fontId="51" fillId="16" borderId="44" applyNumberFormat="0" applyAlignment="0" applyProtection="0"/>
    <xf numFmtId="0" fontId="51" fillId="16" borderId="44" applyNumberFormat="0" applyAlignment="0" applyProtection="0"/>
    <xf numFmtId="0" fontId="51" fillId="16" borderId="44" applyNumberFormat="0" applyAlignment="0" applyProtection="0"/>
    <xf numFmtId="0" fontId="51" fillId="16" borderId="44" applyNumberFormat="0" applyAlignment="0" applyProtection="0"/>
    <xf numFmtId="178" fontId="4" fillId="0" borderId="0" applyFill="0" applyBorder="0"/>
    <xf numFmtId="178" fontId="4" fillId="0" borderId="0" applyFill="0" applyBorder="0"/>
    <xf numFmtId="178" fontId="4" fillId="0" borderId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52" fillId="0" borderId="0"/>
    <xf numFmtId="0" fontId="36" fillId="0" borderId="0" applyFill="0" applyBorder="0">
      <alignment vertical="center"/>
    </xf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179" fontId="53" fillId="0" borderId="7"/>
    <xf numFmtId="0" fontId="54" fillId="0" borderId="4">
      <alignment horizontal="center"/>
    </xf>
    <xf numFmtId="0" fontId="54" fillId="0" borderId="4">
      <alignment horizontal="center"/>
    </xf>
    <xf numFmtId="0" fontId="54" fillId="0" borderId="4">
      <alignment horizontal="center"/>
    </xf>
    <xf numFmtId="0" fontId="54" fillId="0" borderId="4">
      <alignment horizontal="center"/>
    </xf>
    <xf numFmtId="0" fontId="54" fillId="0" borderId="4">
      <alignment horizontal="center"/>
    </xf>
    <xf numFmtId="0" fontId="54" fillId="0" borderId="4">
      <alignment horizontal="center"/>
    </xf>
    <xf numFmtId="0" fontId="54" fillId="0" borderId="4">
      <alignment horizontal="center"/>
    </xf>
    <xf numFmtId="0" fontId="54" fillId="0" borderId="4">
      <alignment horizontal="center"/>
    </xf>
    <xf numFmtId="0" fontId="54" fillId="0" borderId="4">
      <alignment horizontal="center"/>
    </xf>
    <xf numFmtId="0" fontId="54" fillId="0" borderId="4">
      <alignment horizontal="center"/>
    </xf>
    <xf numFmtId="0" fontId="54" fillId="0" borderId="4">
      <alignment horizontal="center"/>
    </xf>
    <xf numFmtId="3" fontId="23" fillId="0" borderId="0" applyFont="0" applyFill="0" applyBorder="0" applyAlignment="0" applyProtection="0"/>
    <xf numFmtId="0" fontId="23" fillId="47" borderId="0" applyNumberFormat="0" applyFont="0" applyBorder="0" applyAlignment="0" applyProtection="0"/>
    <xf numFmtId="180" fontId="4" fillId="0" borderId="0"/>
    <xf numFmtId="180" fontId="4" fillId="0" borderId="0"/>
    <xf numFmtId="180" fontId="4" fillId="0" borderId="0"/>
    <xf numFmtId="181" fontId="13" fillId="0" borderId="0" applyFill="0" applyBorder="0">
      <alignment horizontal="right" vertical="center"/>
    </xf>
    <xf numFmtId="182" fontId="13" fillId="0" borderId="0" applyFill="0" applyBorder="0">
      <alignment horizontal="right" vertical="center"/>
    </xf>
    <xf numFmtId="183" fontId="13" fillId="0" borderId="0" applyFill="0" applyBorder="0">
      <alignment horizontal="right" vertical="center"/>
    </xf>
    <xf numFmtId="175" fontId="6" fillId="36" borderId="20">
      <alignment horizontal="right" indent="2"/>
      <protection locked="0"/>
    </xf>
    <xf numFmtId="0" fontId="4" fillId="15" borderId="0" applyNumberFormat="0" applyFont="0" applyBorder="0" applyAlignment="0" applyProtection="0"/>
    <xf numFmtId="0" fontId="4" fillId="15" borderId="0" applyNumberFormat="0" applyFont="0" applyBorder="0" applyAlignment="0" applyProtection="0"/>
    <xf numFmtId="0" fontId="4" fillId="16" borderId="0" applyNumberFormat="0" applyFont="0" applyBorder="0" applyAlignment="0" applyProtection="0"/>
    <xf numFmtId="0" fontId="4" fillId="16" borderId="0" applyNumberFormat="0" applyFont="0" applyBorder="0" applyAlignment="0" applyProtection="0"/>
    <xf numFmtId="0" fontId="4" fillId="18" borderId="0" applyNumberFormat="0" applyFont="0" applyBorder="0" applyAlignment="0" applyProtection="0"/>
    <xf numFmtId="0" fontId="4" fillId="18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18" borderId="0" applyNumberFormat="0" applyFont="0" applyBorder="0" applyAlignment="0" applyProtection="0"/>
    <xf numFmtId="0" fontId="4" fillId="18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4" fillId="0" borderId="0" applyNumberFormat="0" applyFont="0" applyBorder="0" applyAlignment="0" applyProtection="0"/>
    <xf numFmtId="0" fontId="55" fillId="0" borderId="0" applyNumberFormat="0" applyFill="0" applyBorder="0" applyAlignment="0" applyProtection="0"/>
    <xf numFmtId="0" fontId="56" fillId="48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57" fillId="0" borderId="0"/>
    <xf numFmtId="15" fontId="4" fillId="0" borderId="0"/>
    <xf numFmtId="15" fontId="4" fillId="0" borderId="0"/>
    <xf numFmtId="15" fontId="4" fillId="0" borderId="0"/>
    <xf numFmtId="10" fontId="4" fillId="0" borderId="0"/>
    <xf numFmtId="10" fontId="4" fillId="0" borderId="0"/>
    <xf numFmtId="10" fontId="4" fillId="0" borderId="0"/>
    <xf numFmtId="0" fontId="58" fillId="49" borderId="45" applyBorder="0" applyProtection="0">
      <alignment horizontal="centerContinuous" vertical="center"/>
    </xf>
    <xf numFmtId="0" fontId="59" fillId="0" borderId="0" applyBorder="0" applyProtection="0">
      <alignment vertical="center"/>
    </xf>
    <xf numFmtId="0" fontId="60" fillId="0" borderId="0">
      <alignment horizontal="left"/>
    </xf>
    <xf numFmtId="0" fontId="60" fillId="0" borderId="8" applyFill="0" applyBorder="0" applyProtection="0">
      <alignment horizontal="left" vertical="top"/>
    </xf>
    <xf numFmtId="0" fontId="56" fillId="50" borderId="0">
      <alignment horizontal="left" vertical="center"/>
      <protection locked="0"/>
    </xf>
    <xf numFmtId="0" fontId="61" fillId="12" borderId="0">
      <alignment vertical="center"/>
      <protection locked="0"/>
    </xf>
    <xf numFmtId="49" fontId="4" fillId="0" borderId="0" applyFont="0" applyFill="0" applyBorder="0" applyAlignment="0" applyProtection="0"/>
    <xf numFmtId="0" fontId="62" fillId="0" borderId="0"/>
    <xf numFmtId="49" fontId="4" fillId="0" borderId="0" applyFont="0" applyFill="0" applyBorder="0" applyAlignment="0" applyProtection="0"/>
    <xf numFmtId="0" fontId="63" fillId="0" borderId="0"/>
    <xf numFmtId="0" fontId="63" fillId="0" borderId="0"/>
    <xf numFmtId="0" fontId="62" fillId="0" borderId="0"/>
    <xf numFmtId="176" fontId="64" fillId="0" borderId="0"/>
    <xf numFmtId="0" fontId="55" fillId="0" borderId="0" applyNumberFormat="0" applyFill="0" applyBorder="0" applyAlignment="0" applyProtection="0"/>
    <xf numFmtId="0" fontId="65" fillId="0" borderId="0" applyFill="0" applyBorder="0">
      <alignment horizontal="left" vertical="center"/>
      <protection locked="0"/>
    </xf>
    <xf numFmtId="0" fontId="62" fillId="0" borderId="0"/>
    <xf numFmtId="0" fontId="66" fillId="0" borderId="0" applyFill="0" applyBorder="0">
      <alignment horizontal="left" vertical="center"/>
      <protection locked="0"/>
    </xf>
    <xf numFmtId="0" fontId="27" fillId="0" borderId="46" applyNumberFormat="0" applyFill="0" applyAlignment="0" applyProtection="0"/>
    <xf numFmtId="0" fontId="27" fillId="0" borderId="46" applyNumberFormat="0" applyFill="0" applyAlignment="0" applyProtection="0"/>
    <xf numFmtId="0" fontId="27" fillId="0" borderId="46" applyNumberFormat="0" applyFill="0" applyAlignment="0" applyProtection="0"/>
    <xf numFmtId="0" fontId="27" fillId="0" borderId="46" applyNumberFormat="0" applyFill="0" applyAlignment="0" applyProtection="0"/>
    <xf numFmtId="0" fontId="27" fillId="0" borderId="46" applyNumberFormat="0" applyFill="0" applyAlignment="0" applyProtection="0"/>
    <xf numFmtId="0" fontId="27" fillId="0" borderId="46" applyNumberFormat="0" applyFill="0" applyAlignment="0" applyProtection="0"/>
    <xf numFmtId="0" fontId="27" fillId="0" borderId="46" applyNumberFormat="0" applyFill="0" applyAlignment="0" applyProtection="0"/>
    <xf numFmtId="0" fontId="67" fillId="0" borderId="0" applyNumberFormat="0" applyFill="0" applyBorder="0" applyAlignment="0" applyProtection="0"/>
    <xf numFmtId="184" fontId="4" fillId="0" borderId="45" applyBorder="0" applyProtection="0">
      <alignment horizontal="right"/>
    </xf>
    <xf numFmtId="184" fontId="4" fillId="0" borderId="45" applyBorder="0" applyProtection="0">
      <alignment horizontal="right"/>
    </xf>
    <xf numFmtId="184" fontId="4" fillId="0" borderId="45" applyBorder="0" applyProtection="0">
      <alignment horizontal="right"/>
    </xf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4" fillId="0" borderId="0"/>
    <xf numFmtId="0" fontId="4" fillId="9" borderId="0"/>
    <xf numFmtId="0" fontId="4" fillId="9" borderId="0"/>
    <xf numFmtId="0" fontId="4" fillId="9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4" fillId="0" borderId="4">
      <alignment horizontal="center"/>
    </xf>
    <xf numFmtId="0" fontId="54" fillId="0" borderId="4">
      <alignment horizontal="center"/>
    </xf>
    <xf numFmtId="0" fontId="54" fillId="0" borderId="4">
      <alignment horizontal="center"/>
    </xf>
    <xf numFmtId="0" fontId="26" fillId="12" borderId="28">
      <alignment vertical="center"/>
    </xf>
  </cellStyleXfs>
  <cellXfs count="244">
    <xf numFmtId="0" fontId="0" fillId="0" borderId="0" xfId="0"/>
    <xf numFmtId="0" fontId="0" fillId="0" borderId="0" xfId="0" applyAlignment="1">
      <alignment vertical="center"/>
    </xf>
    <xf numFmtId="0" fontId="6" fillId="6" borderId="0" xfId="5" applyFont="1" applyFill="1"/>
    <xf numFmtId="0" fontId="0" fillId="6" borderId="0" xfId="0" applyFill="1"/>
    <xf numFmtId="0" fontId="0" fillId="6" borderId="0" xfId="0" applyFill="1" applyAlignment="1">
      <alignment horizontal="left" vertical="top" wrapText="1"/>
    </xf>
    <xf numFmtId="0" fontId="48" fillId="5" borderId="28" xfId="0" applyFont="1" applyFill="1" applyBorder="1" applyAlignment="1">
      <alignment horizontal="left" vertical="center"/>
    </xf>
    <xf numFmtId="0" fontId="48" fillId="5" borderId="29" xfId="0" applyFont="1" applyFill="1" applyBorder="1" applyAlignment="1">
      <alignment horizontal="left" vertical="center"/>
    </xf>
    <xf numFmtId="0" fontId="0" fillId="6" borderId="0" xfId="0" applyFill="1" applyAlignment="1">
      <alignment vertical="center"/>
    </xf>
    <xf numFmtId="0" fontId="5" fillId="8" borderId="58" xfId="0" quotePrefix="1" applyFont="1" applyFill="1" applyBorder="1" applyAlignment="1">
      <alignment horizontal="right" vertical="center"/>
    </xf>
    <xf numFmtId="0" fontId="5" fillId="8" borderId="58" xfId="0" applyFont="1" applyFill="1" applyBorder="1" applyAlignment="1">
      <alignment horizontal="right" vertical="center"/>
    </xf>
    <xf numFmtId="185" fontId="7" fillId="5" borderId="60" xfId="0" applyNumberFormat="1" applyFont="1" applyFill="1" applyBorder="1" applyAlignment="1">
      <alignment vertical="center"/>
    </xf>
    <xf numFmtId="0" fontId="4" fillId="0" borderId="21" xfId="0" applyFont="1" applyBorder="1" applyAlignment="1">
      <alignment horizontal="left" vertical="center" wrapText="1" indent="1"/>
    </xf>
    <xf numFmtId="0" fontId="8" fillId="6" borderId="21" xfId="0" applyFont="1" applyFill="1" applyBorder="1" applyAlignment="1">
      <alignment horizontal="left" vertical="center" wrapText="1" indent="1"/>
    </xf>
    <xf numFmtId="0" fontId="8" fillId="6" borderId="64" xfId="0" applyFont="1" applyFill="1" applyBorder="1" applyAlignment="1">
      <alignment horizontal="left" vertical="center" wrapText="1" indent="1"/>
    </xf>
    <xf numFmtId="185" fontId="7" fillId="5" borderId="65" xfId="0" applyNumberFormat="1" applyFont="1" applyFill="1" applyBorder="1" applyAlignment="1">
      <alignment vertical="center"/>
    </xf>
    <xf numFmtId="0" fontId="8" fillId="6" borderId="0" xfId="0" applyFont="1" applyFill="1" applyAlignment="1">
      <alignment horizontal="left" vertical="center" wrapText="1" indent="1"/>
    </xf>
    <xf numFmtId="0" fontId="6" fillId="0" borderId="0" xfId="0" applyFont="1"/>
    <xf numFmtId="185" fontId="4" fillId="6" borderId="0" xfId="1" applyNumberFormat="1" applyFont="1" applyFill="1" applyBorder="1" applyAlignment="1" applyProtection="1">
      <alignment horizontal="right" vertical="center" wrapText="1"/>
    </xf>
    <xf numFmtId="2" fontId="7" fillId="0" borderId="0" xfId="0" applyNumberFormat="1" applyFont="1" applyAlignment="1">
      <alignment horizontal="center"/>
    </xf>
    <xf numFmtId="0" fontId="6" fillId="6" borderId="0" xfId="0" applyFont="1" applyFill="1"/>
    <xf numFmtId="0" fontId="26" fillId="12" borderId="0" xfId="652" applyFont="1">
      <alignment vertical="center"/>
      <protection locked="0"/>
    </xf>
    <xf numFmtId="0" fontId="69" fillId="12" borderId="0" xfId="652" applyFont="1">
      <alignment vertical="center"/>
      <protection locked="0"/>
    </xf>
    <xf numFmtId="0" fontId="70" fillId="6" borderId="0" xfId="0" applyFont="1" applyFill="1"/>
    <xf numFmtId="0" fontId="71" fillId="5" borderId="28" xfId="0" applyFont="1" applyFill="1" applyBorder="1" applyAlignment="1" applyProtection="1">
      <alignment horizontal="left" vertical="center"/>
      <protection locked="0"/>
    </xf>
    <xf numFmtId="0" fontId="71" fillId="5" borderId="29" xfId="0" applyFont="1" applyFill="1" applyBorder="1" applyAlignment="1" applyProtection="1">
      <alignment horizontal="left" vertical="center"/>
      <protection locked="0"/>
    </xf>
    <xf numFmtId="0" fontId="71" fillId="5" borderId="30" xfId="0" applyFont="1" applyFill="1" applyBorder="1" applyAlignment="1" applyProtection="1">
      <alignment horizontal="left" vertical="center"/>
      <protection locked="0"/>
    </xf>
    <xf numFmtId="0" fontId="72" fillId="6" borderId="0" xfId="0" applyFont="1" applyFill="1"/>
    <xf numFmtId="0" fontId="7" fillId="5" borderId="47" xfId="0" applyFont="1" applyFill="1" applyBorder="1" applyAlignment="1">
      <alignment horizontal="right" vertical="center"/>
    </xf>
    <xf numFmtId="0" fontId="7" fillId="5" borderId="62" xfId="0" applyFont="1" applyFill="1" applyBorder="1" applyAlignment="1">
      <alignment horizontal="right" vertical="center"/>
    </xf>
    <xf numFmtId="0" fontId="7" fillId="7" borderId="70" xfId="0" applyFont="1" applyFill="1" applyBorder="1" applyAlignment="1">
      <alignment horizontal="right" vertical="center"/>
    </xf>
    <xf numFmtId="0" fontId="7" fillId="7" borderId="71" xfId="0" applyFont="1" applyFill="1" applyBorder="1" applyAlignment="1">
      <alignment horizontal="right" vertical="center"/>
    </xf>
    <xf numFmtId="0" fontId="4" fillId="0" borderId="37" xfId="0" applyFont="1" applyBorder="1" applyAlignment="1">
      <alignment horizontal="left" vertical="center" wrapText="1" indent="1"/>
    </xf>
    <xf numFmtId="0" fontId="0" fillId="0" borderId="0" xfId="0" applyAlignment="1">
      <alignment horizontal="right"/>
    </xf>
    <xf numFmtId="186" fontId="6" fillId="0" borderId="0" xfId="0" applyNumberFormat="1" applyFont="1"/>
    <xf numFmtId="186" fontId="7" fillId="0" borderId="0" xfId="0" applyNumberFormat="1" applyFont="1"/>
    <xf numFmtId="0" fontId="73" fillId="0" borderId="4" xfId="0" applyFont="1" applyBorder="1" applyAlignment="1">
      <alignment vertical="center"/>
    </xf>
    <xf numFmtId="0" fontId="73" fillId="0" borderId="0" xfId="0" applyFont="1" applyAlignment="1">
      <alignment vertical="center"/>
    </xf>
    <xf numFmtId="185" fontId="74" fillId="0" borderId="0" xfId="0" applyNumberFormat="1" applyFont="1"/>
    <xf numFmtId="0" fontId="6" fillId="0" borderId="4" xfId="0" applyFont="1" applyBorder="1"/>
    <xf numFmtId="0" fontId="10" fillId="6" borderId="6" xfId="0" applyFont="1" applyFill="1" applyBorder="1" applyAlignment="1">
      <alignment vertical="center" wrapText="1"/>
    </xf>
    <xf numFmtId="0" fontId="6" fillId="0" borderId="0" xfId="0" applyFont="1" applyAlignment="1">
      <alignment horizontal="right"/>
    </xf>
    <xf numFmtId="0" fontId="4" fillId="0" borderId="49" xfId="0" applyFont="1" applyBorder="1" applyAlignment="1">
      <alignment horizontal="left" vertical="center" wrapText="1" indent="1"/>
    </xf>
    <xf numFmtId="0" fontId="73" fillId="10" borderId="75" xfId="0" applyFont="1" applyFill="1" applyBorder="1" applyAlignment="1">
      <alignment horizontal="left" vertical="center" wrapText="1" indent="1"/>
    </xf>
    <xf numFmtId="0" fontId="4" fillId="0" borderId="75" xfId="0" applyFont="1" applyBorder="1" applyAlignment="1">
      <alignment horizontal="left" vertical="center" wrapText="1" indent="3"/>
    </xf>
    <xf numFmtId="0" fontId="75" fillId="0" borderId="0" xfId="0" applyFont="1"/>
    <xf numFmtId="0" fontId="4" fillId="0" borderId="75" xfId="0" applyFont="1" applyBorder="1" applyAlignment="1">
      <alignment horizontal="left" vertical="center" wrapText="1" indent="1"/>
    </xf>
    <xf numFmtId="0" fontId="7" fillId="5" borderId="56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0" fillId="5" borderId="48" xfId="0" applyFill="1" applyBorder="1"/>
    <xf numFmtId="0" fontId="57" fillId="5" borderId="28" xfId="0" applyFont="1" applyFill="1" applyBorder="1" applyAlignment="1">
      <alignment horizontal="left" vertical="center"/>
    </xf>
    <xf numFmtId="0" fontId="7" fillId="5" borderId="29" xfId="0" applyFont="1" applyFill="1" applyBorder="1" applyAlignment="1">
      <alignment horizontal="left" vertical="center"/>
    </xf>
    <xf numFmtId="0" fontId="57" fillId="5" borderId="2" xfId="0" applyFont="1" applyFill="1" applyBorder="1" applyAlignment="1">
      <alignment horizontal="left" vertical="center"/>
    </xf>
    <xf numFmtId="0" fontId="57" fillId="5" borderId="3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7" fillId="6" borderId="0" xfId="0" applyFont="1" applyFill="1" applyAlignment="1">
      <alignment horizontal="left"/>
    </xf>
    <xf numFmtId="0" fontId="7" fillId="35" borderId="24" xfId="0" applyFont="1" applyFill="1" applyBorder="1" applyAlignment="1">
      <alignment horizontal="centerContinuous" vertical="center"/>
    </xf>
    <xf numFmtId="0" fontId="7" fillId="35" borderId="25" xfId="0" applyFont="1" applyFill="1" applyBorder="1" applyAlignment="1">
      <alignment horizontal="centerContinuous" vertical="center"/>
    </xf>
    <xf numFmtId="0" fontId="7" fillId="35" borderId="26" xfId="0" applyFont="1" applyFill="1" applyBorder="1" applyAlignment="1">
      <alignment horizontal="centerContinuous" vertical="center"/>
    </xf>
    <xf numFmtId="0" fontId="7" fillId="35" borderId="52" xfId="0" applyFont="1" applyFill="1" applyBorder="1" applyAlignment="1">
      <alignment horizontal="centerContinuous" vertical="center"/>
    </xf>
    <xf numFmtId="0" fontId="7" fillId="35" borderId="83" xfId="0" applyFont="1" applyFill="1" applyBorder="1" applyAlignment="1">
      <alignment horizontal="centerContinuous" vertical="center"/>
    </xf>
    <xf numFmtId="0" fontId="7" fillId="7" borderId="84" xfId="0" applyFont="1" applyFill="1" applyBorder="1" applyAlignment="1">
      <alignment horizontal="right" vertical="center"/>
    </xf>
    <xf numFmtId="188" fontId="4" fillId="33" borderId="0" xfId="0" applyNumberFormat="1" applyFont="1" applyFill="1" applyAlignment="1">
      <alignment horizontal="left" vertical="center"/>
    </xf>
    <xf numFmtId="188" fontId="4" fillId="33" borderId="0" xfId="0" applyNumberFormat="1" applyFont="1" applyFill="1" applyAlignment="1">
      <alignment horizontal="right" vertical="center"/>
    </xf>
    <xf numFmtId="188" fontId="4" fillId="33" borderId="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76" fillId="53" borderId="28" xfId="0" applyFont="1" applyFill="1" applyBorder="1"/>
    <xf numFmtId="0" fontId="76" fillId="53" borderId="29" xfId="0" applyFont="1" applyFill="1" applyBorder="1" applyAlignment="1">
      <alignment wrapText="1"/>
    </xf>
    <xf numFmtId="188" fontId="76" fillId="53" borderId="29" xfId="0" applyNumberFormat="1" applyFont="1" applyFill="1" applyBorder="1" applyAlignment="1">
      <alignment horizontal="right"/>
    </xf>
    <xf numFmtId="0" fontId="7" fillId="6" borderId="29" xfId="0" applyFont="1" applyFill="1" applyBorder="1" applyAlignment="1">
      <alignment horizontal="left" wrapText="1"/>
    </xf>
    <xf numFmtId="0" fontId="76" fillId="53" borderId="28" xfId="0" applyFont="1" applyFill="1" applyBorder="1" applyAlignment="1">
      <alignment vertical="center"/>
    </xf>
    <xf numFmtId="0" fontId="76" fillId="53" borderId="29" xfId="0" applyFont="1" applyFill="1" applyBorder="1" applyAlignment="1">
      <alignment vertical="center"/>
    </xf>
    <xf numFmtId="2" fontId="7" fillId="53" borderId="29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77" fillId="0" borderId="0" xfId="0" applyFont="1" applyAlignment="1">
      <alignment horizontal="center" wrapText="1"/>
    </xf>
    <xf numFmtId="0" fontId="2" fillId="0" borderId="0" xfId="0" applyFont="1"/>
    <xf numFmtId="0" fontId="71" fillId="5" borderId="2" xfId="0" applyFont="1" applyFill="1" applyBorder="1" applyAlignment="1" applyProtection="1">
      <alignment horizontal="left" vertical="center"/>
      <protection locked="0"/>
    </xf>
    <xf numFmtId="0" fontId="5" fillId="10" borderId="15" xfId="0" applyFont="1" applyFill="1" applyBorder="1"/>
    <xf numFmtId="0" fontId="0" fillId="35" borderId="92" xfId="0" applyFill="1" applyBorder="1" applyAlignment="1">
      <alignment horizontal="centerContinuous"/>
    </xf>
    <xf numFmtId="0" fontId="7" fillId="7" borderId="94" xfId="0" applyFont="1" applyFill="1" applyBorder="1" applyAlignment="1">
      <alignment horizontal="right" vertical="center"/>
    </xf>
    <xf numFmtId="0" fontId="4" fillId="0" borderId="97" xfId="0" applyFont="1" applyBorder="1" applyAlignment="1">
      <alignment horizontal="left" vertical="center" wrapText="1" indent="1"/>
    </xf>
    <xf numFmtId="0" fontId="0" fillId="5" borderId="49" xfId="0" applyFill="1" applyBorder="1"/>
    <xf numFmtId="0" fontId="57" fillId="5" borderId="1" xfId="0" applyFont="1" applyFill="1" applyBorder="1" applyAlignment="1">
      <alignment horizontal="left" vertical="center"/>
    </xf>
    <xf numFmtId="0" fontId="48" fillId="5" borderId="30" xfId="0" applyFont="1" applyFill="1" applyBorder="1" applyAlignment="1">
      <alignment horizontal="left" vertical="center"/>
    </xf>
    <xf numFmtId="0" fontId="48" fillId="5" borderId="5" xfId="0" applyFont="1" applyFill="1" applyBorder="1" applyAlignment="1">
      <alignment horizontal="left" vertical="center"/>
    </xf>
    <xf numFmtId="0" fontId="5" fillId="8" borderId="103" xfId="0" quotePrefix="1" applyFont="1" applyFill="1" applyBorder="1" applyAlignment="1">
      <alignment horizontal="right" vertical="center"/>
    </xf>
    <xf numFmtId="0" fontId="78" fillId="0" borderId="9" xfId="0" applyFont="1" applyBorder="1"/>
    <xf numFmtId="190" fontId="6" fillId="0" borderId="0" xfId="0" applyNumberFormat="1" applyFont="1"/>
    <xf numFmtId="0" fontId="7" fillId="7" borderId="101" xfId="0" applyFont="1" applyFill="1" applyBorder="1" applyAlignment="1">
      <alignment horizontal="right" vertical="center"/>
    </xf>
    <xf numFmtId="0" fontId="7" fillId="52" borderId="101" xfId="0" applyFont="1" applyFill="1" applyBorder="1" applyAlignment="1">
      <alignment horizontal="right" vertical="center"/>
    </xf>
    <xf numFmtId="0" fontId="4" fillId="0" borderId="75" xfId="453" applyFont="1" applyBorder="1" applyAlignment="1">
      <alignment horizontal="left" vertical="center" indent="1"/>
    </xf>
    <xf numFmtId="189" fontId="5" fillId="36" borderId="9" xfId="0" applyNumberFormat="1" applyFont="1" applyFill="1" applyBorder="1" applyAlignment="1" applyProtection="1">
      <alignment horizontal="center"/>
      <protection locked="0"/>
    </xf>
    <xf numFmtId="185" fontId="7" fillId="8" borderId="67" xfId="0" applyNumberFormat="1" applyFont="1" applyFill="1" applyBorder="1" applyAlignment="1">
      <alignment horizontal="centerContinuous" vertical="center"/>
    </xf>
    <xf numFmtId="185" fontId="7" fillId="8" borderId="56" xfId="0" applyNumberFormat="1" applyFont="1" applyFill="1" applyBorder="1" applyAlignment="1">
      <alignment horizontal="centerContinuous" vertical="center"/>
    </xf>
    <xf numFmtId="0" fontId="5" fillId="4" borderId="59" xfId="0" applyFont="1" applyFill="1" applyBorder="1" applyAlignment="1">
      <alignment horizontal="right" vertical="center"/>
    </xf>
    <xf numFmtId="0" fontId="4" fillId="0" borderId="75" xfId="0" applyFont="1" applyBorder="1" applyAlignment="1" applyProtection="1">
      <alignment horizontal="left" vertical="center" indent="4"/>
      <protection locked="0"/>
    </xf>
    <xf numFmtId="0" fontId="0" fillId="0" borderId="0" xfId="0"/>
    <xf numFmtId="0" fontId="0" fillId="0" borderId="0" xfId="0" applyFill="1"/>
    <xf numFmtId="186" fontId="4" fillId="0" borderId="0" xfId="0" applyNumberFormat="1" applyFont="1"/>
    <xf numFmtId="0" fontId="4" fillId="6" borderId="19" xfId="0" applyFont="1" applyFill="1" applyBorder="1" applyAlignment="1">
      <alignment horizontal="center"/>
    </xf>
    <xf numFmtId="0" fontId="4" fillId="6" borderId="72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68" fillId="54" borderId="53" xfId="0" applyFont="1" applyFill="1" applyBorder="1" applyAlignment="1">
      <alignment horizontal="center" vertical="center" wrapText="1"/>
    </xf>
    <xf numFmtId="0" fontId="68" fillId="54" borderId="54" xfId="0" applyFont="1" applyFill="1" applyBorder="1" applyAlignment="1">
      <alignment horizontal="center" vertical="center" wrapText="1"/>
    </xf>
    <xf numFmtId="0" fontId="68" fillId="54" borderId="8" xfId="0" applyFont="1" applyFill="1" applyBorder="1" applyAlignment="1">
      <alignment horizontal="center" vertical="center" wrapText="1"/>
    </xf>
    <xf numFmtId="0" fontId="68" fillId="54" borderId="42" xfId="0" applyFont="1" applyFill="1" applyBorder="1" applyAlignment="1">
      <alignment horizontal="center" vertical="center" wrapText="1"/>
    </xf>
    <xf numFmtId="0" fontId="68" fillId="54" borderId="45" xfId="0" applyFont="1" applyFill="1" applyBorder="1" applyAlignment="1">
      <alignment horizontal="center" vertical="center" wrapText="1"/>
    </xf>
    <xf numFmtId="0" fontId="68" fillId="54" borderId="55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52" borderId="14" xfId="0" applyFont="1" applyFill="1" applyBorder="1" applyAlignment="1">
      <alignment horizontal="center" vertical="center" wrapText="1"/>
    </xf>
    <xf numFmtId="0" fontId="5" fillId="52" borderId="51" xfId="0" applyFont="1" applyFill="1" applyBorder="1" applyAlignment="1">
      <alignment horizontal="center" vertical="center" wrapText="1"/>
    </xf>
    <xf numFmtId="0" fontId="4" fillId="6" borderId="86" xfId="0" applyFont="1" applyFill="1" applyBorder="1" applyAlignment="1">
      <alignment horizontal="center"/>
    </xf>
    <xf numFmtId="0" fontId="4" fillId="6" borderId="82" xfId="0" applyFont="1" applyFill="1" applyBorder="1" applyAlignment="1">
      <alignment horizontal="center"/>
    </xf>
    <xf numFmtId="0" fontId="7" fillId="5" borderId="67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7" fillId="7" borderId="67" xfId="0" applyFont="1" applyFill="1" applyBorder="1" applyAlignment="1">
      <alignment horizontal="center" vertical="center"/>
    </xf>
    <xf numFmtId="0" fontId="7" fillId="7" borderId="56" xfId="0" applyFont="1" applyFill="1" applyBorder="1" applyAlignment="1">
      <alignment horizontal="center" vertical="center"/>
    </xf>
    <xf numFmtId="0" fontId="7" fillId="7" borderId="57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/>
    </xf>
    <xf numFmtId="0" fontId="5" fillId="5" borderId="68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63" xfId="0" applyFont="1" applyFill="1" applyBorder="1" applyAlignment="1">
      <alignment horizontal="center"/>
    </xf>
    <xf numFmtId="0" fontId="5" fillId="7" borderId="69" xfId="0" applyFont="1" applyFill="1" applyBorder="1" applyAlignment="1">
      <alignment horizontal="center"/>
    </xf>
    <xf numFmtId="0" fontId="7" fillId="11" borderId="67" xfId="0" applyFont="1" applyFill="1" applyBorder="1" applyAlignment="1">
      <alignment horizontal="center" vertical="center"/>
    </xf>
    <xf numFmtId="0" fontId="7" fillId="11" borderId="93" xfId="0" applyFont="1" applyFill="1" applyBorder="1" applyAlignment="1">
      <alignment horizontal="center" vertical="center"/>
    </xf>
    <xf numFmtId="0" fontId="7" fillId="11" borderId="56" xfId="0" applyFont="1" applyFill="1" applyBorder="1" applyAlignment="1">
      <alignment horizontal="center" vertical="center"/>
    </xf>
    <xf numFmtId="0" fontId="7" fillId="11" borderId="57" xfId="0" applyFont="1" applyFill="1" applyBorder="1" applyAlignment="1">
      <alignment horizontal="center" vertical="center"/>
    </xf>
    <xf numFmtId="185" fontId="7" fillId="4" borderId="57" xfId="0" applyNumberFormat="1" applyFont="1" applyFill="1" applyBorder="1" applyAlignment="1">
      <alignment horizontal="center" vertical="center"/>
    </xf>
    <xf numFmtId="167" fontId="7" fillId="5" borderId="11" xfId="0" applyNumberFormat="1" applyFont="1" applyFill="1" applyBorder="1" applyAlignment="1">
      <alignment horizontal="left"/>
    </xf>
    <xf numFmtId="185" fontId="80" fillId="55" borderId="108" xfId="0" applyNumberFormat="1" applyFont="1" applyFill="1" applyBorder="1" applyAlignment="1" applyProtection="1">
      <alignment horizontal="right" vertical="center" wrapText="1"/>
      <protection locked="0"/>
    </xf>
    <xf numFmtId="185" fontId="4" fillId="36" borderId="69" xfId="1" applyNumberFormat="1" applyFont="1" applyFill="1" applyBorder="1" applyAlignment="1" applyProtection="1">
      <alignment horizontal="right" vertical="center" wrapText="1"/>
      <protection locked="0"/>
    </xf>
    <xf numFmtId="0" fontId="80" fillId="56" borderId="109" xfId="0" applyFont="1" applyFill="1" applyBorder="1" applyAlignment="1">
      <alignment horizontal="left" vertical="center" wrapText="1" indent="1"/>
    </xf>
    <xf numFmtId="193" fontId="80" fillId="57" borderId="108" xfId="0" applyNumberFormat="1" applyFont="1" applyFill="1" applyBorder="1" applyAlignment="1">
      <alignment horizontal="right" vertical="center" wrapText="1"/>
    </xf>
    <xf numFmtId="193" fontId="4" fillId="6" borderId="69" xfId="1" applyNumberFormat="1" applyFont="1" applyFill="1" applyBorder="1" applyAlignment="1" applyProtection="1">
      <alignment horizontal="right" vertical="center" wrapText="1"/>
    </xf>
    <xf numFmtId="2" fontId="80" fillId="57" borderId="110" xfId="0" applyNumberFormat="1" applyFont="1" applyFill="1" applyBorder="1" applyAlignment="1">
      <alignment horizontal="right" vertical="center" wrapText="1"/>
    </xf>
    <xf numFmtId="2" fontId="80" fillId="57" borderId="111" xfId="0" applyNumberFormat="1" applyFont="1" applyFill="1" applyBorder="1" applyAlignment="1">
      <alignment horizontal="right" vertical="center" wrapText="1"/>
    </xf>
    <xf numFmtId="2" fontId="4" fillId="6" borderId="95" xfId="1" applyNumberFormat="1" applyFont="1" applyFill="1" applyBorder="1" applyAlignment="1" applyProtection="1">
      <alignment horizontal="right" vertical="center" wrapText="1"/>
    </xf>
    <xf numFmtId="0" fontId="7" fillId="5" borderId="9" xfId="0" applyFont="1" applyFill="1" applyBorder="1" applyAlignment="1">
      <alignment horizontal="right" vertical="center"/>
    </xf>
    <xf numFmtId="194" fontId="3" fillId="36" borderId="9" xfId="0" applyNumberFormat="1" applyFont="1" applyFill="1" applyBorder="1" applyProtection="1">
      <protection locked="0"/>
    </xf>
    <xf numFmtId="194" fontId="4" fillId="36" borderId="90" xfId="0" applyNumberFormat="1" applyFont="1" applyFill="1" applyBorder="1" applyAlignment="1" applyProtection="1">
      <alignment vertical="center" wrapText="1"/>
      <protection locked="0"/>
    </xf>
    <xf numFmtId="194" fontId="4" fillId="36" borderId="112" xfId="0" applyNumberFormat="1" applyFont="1" applyFill="1" applyBorder="1" applyAlignment="1" applyProtection="1">
      <alignment vertical="center" wrapText="1"/>
      <protection locked="0"/>
    </xf>
    <xf numFmtId="194" fontId="4" fillId="36" borderId="15" xfId="0" applyNumberFormat="1" applyFont="1" applyFill="1" applyBorder="1" applyAlignment="1" applyProtection="1">
      <alignment vertical="center" wrapText="1"/>
      <protection locked="0"/>
    </xf>
    <xf numFmtId="194" fontId="7" fillId="5" borderId="22" xfId="0" applyNumberFormat="1" applyFont="1" applyFill="1" applyBorder="1" applyAlignment="1">
      <alignment vertical="center"/>
    </xf>
    <xf numFmtId="194" fontId="7" fillId="5" borderId="17" xfId="0" applyNumberFormat="1" applyFont="1" applyFill="1" applyBorder="1" applyAlignment="1">
      <alignment vertical="center"/>
    </xf>
    <xf numFmtId="194" fontId="7" fillId="5" borderId="16" xfId="0" applyNumberFormat="1" applyFont="1" applyFill="1" applyBorder="1" applyAlignment="1">
      <alignment vertical="center"/>
    </xf>
    <xf numFmtId="194" fontId="7" fillId="5" borderId="33" xfId="0" applyNumberFormat="1" applyFont="1" applyFill="1" applyBorder="1" applyAlignment="1">
      <alignment vertical="center"/>
    </xf>
    <xf numFmtId="194" fontId="4" fillId="36" borderId="22" xfId="0" applyNumberFormat="1" applyFont="1" applyFill="1" applyBorder="1" applyAlignment="1" applyProtection="1">
      <alignment vertical="center" wrapText="1"/>
      <protection locked="0"/>
    </xf>
    <xf numFmtId="194" fontId="4" fillId="36" borderId="113" xfId="0" applyNumberFormat="1" applyFont="1" applyFill="1" applyBorder="1" applyAlignment="1" applyProtection="1">
      <alignment vertical="center" wrapText="1"/>
      <protection locked="0"/>
    </xf>
    <xf numFmtId="194" fontId="4" fillId="36" borderId="107" xfId="0" applyNumberFormat="1" applyFont="1" applyFill="1" applyBorder="1" applyAlignment="1" applyProtection="1">
      <alignment vertical="center" wrapText="1"/>
      <protection locked="0"/>
    </xf>
    <xf numFmtId="194" fontId="4" fillId="36" borderId="17" xfId="0" applyNumberFormat="1" applyFont="1" applyFill="1" applyBorder="1" applyAlignment="1" applyProtection="1">
      <alignment vertical="center" wrapText="1"/>
      <protection locked="0"/>
    </xf>
    <xf numFmtId="194" fontId="4" fillId="36" borderId="16" xfId="0" applyNumberFormat="1" applyFont="1" applyFill="1" applyBorder="1" applyAlignment="1" applyProtection="1">
      <alignment vertical="center" wrapText="1"/>
      <protection locked="0"/>
    </xf>
    <xf numFmtId="194" fontId="4" fillId="36" borderId="33" xfId="0" applyNumberFormat="1" applyFont="1" applyFill="1" applyBorder="1" applyAlignment="1" applyProtection="1">
      <alignment vertical="center" wrapText="1"/>
      <protection locked="0"/>
    </xf>
    <xf numFmtId="194" fontId="4" fillId="36" borderId="91" xfId="0" applyNumberFormat="1" applyFont="1" applyFill="1" applyBorder="1" applyAlignment="1" applyProtection="1">
      <alignment vertical="center" wrapText="1"/>
      <protection locked="0"/>
    </xf>
    <xf numFmtId="194" fontId="4" fillId="36" borderId="106" xfId="0" applyNumberFormat="1" applyFont="1" applyFill="1" applyBorder="1" applyAlignment="1" applyProtection="1">
      <alignment vertical="center" wrapText="1"/>
      <protection locked="0"/>
    </xf>
    <xf numFmtId="194" fontId="4" fillId="36" borderId="27" xfId="0" applyNumberFormat="1" applyFont="1" applyFill="1" applyBorder="1" applyAlignment="1" applyProtection="1">
      <alignment vertical="center" wrapText="1"/>
      <protection locked="0"/>
    </xf>
    <xf numFmtId="194" fontId="4" fillId="36" borderId="34" xfId="0" applyNumberFormat="1" applyFont="1" applyFill="1" applyBorder="1" applyAlignment="1" applyProtection="1">
      <alignment vertical="center" wrapText="1"/>
      <protection locked="0"/>
    </xf>
    <xf numFmtId="194" fontId="7" fillId="51" borderId="114" xfId="1" applyNumberFormat="1" applyFont="1" applyFill="1" applyBorder="1" applyAlignment="1" applyProtection="1">
      <alignment horizontal="right" wrapText="1"/>
    </xf>
    <xf numFmtId="194" fontId="7" fillId="51" borderId="115" xfId="1" applyNumberFormat="1" applyFont="1" applyFill="1" applyBorder="1" applyAlignment="1" applyProtection="1">
      <alignment horizontal="right" wrapText="1"/>
    </xf>
    <xf numFmtId="194" fontId="7" fillId="51" borderId="79" xfId="1" applyNumberFormat="1" applyFont="1" applyFill="1" applyBorder="1" applyAlignment="1" applyProtection="1">
      <alignment horizontal="right" wrapText="1"/>
    </xf>
    <xf numFmtId="194" fontId="7" fillId="51" borderId="80" xfId="1" applyNumberFormat="1" applyFont="1" applyFill="1" applyBorder="1" applyAlignment="1" applyProtection="1">
      <alignment horizontal="right" wrapText="1"/>
    </xf>
    <xf numFmtId="194" fontId="4" fillId="36" borderId="73" xfId="0" applyNumberFormat="1" applyFont="1" applyFill="1" applyBorder="1" applyAlignment="1" applyProtection="1">
      <alignment vertical="center" wrapText="1"/>
      <protection locked="0"/>
    </xf>
    <xf numFmtId="194" fontId="4" fillId="36" borderId="82" xfId="0" applyNumberFormat="1" applyFont="1" applyFill="1" applyBorder="1" applyAlignment="1" applyProtection="1">
      <alignment vertical="center" wrapText="1"/>
      <protection locked="0"/>
    </xf>
    <xf numFmtId="194" fontId="4" fillId="36" borderId="61" xfId="0" applyNumberFormat="1" applyFont="1" applyFill="1" applyBorder="1" applyAlignment="1" applyProtection="1">
      <alignment vertical="center" wrapText="1"/>
      <protection locked="0"/>
    </xf>
    <xf numFmtId="194" fontId="7" fillId="5" borderId="96" xfId="0" applyNumberFormat="1" applyFont="1" applyFill="1" applyBorder="1"/>
    <xf numFmtId="194" fontId="7" fillId="5" borderId="18" xfId="0" applyNumberFormat="1" applyFont="1" applyFill="1" applyBorder="1"/>
    <xf numFmtId="194" fontId="7" fillId="5" borderId="72" xfId="0" applyNumberFormat="1" applyFont="1" applyFill="1" applyBorder="1"/>
    <xf numFmtId="194" fontId="7" fillId="5" borderId="76" xfId="0" applyNumberFormat="1" applyFont="1" applyFill="1" applyBorder="1"/>
    <xf numFmtId="194" fontId="7" fillId="5" borderId="81" xfId="0" applyNumberFormat="1" applyFont="1" applyFill="1" applyBorder="1"/>
    <xf numFmtId="194" fontId="4" fillId="36" borderId="76" xfId="0" applyNumberFormat="1" applyFont="1" applyFill="1" applyBorder="1" applyAlignment="1" applyProtection="1">
      <alignment vertical="center" wrapText="1"/>
      <protection locked="0"/>
    </xf>
    <xf numFmtId="194" fontId="4" fillId="36" borderId="72" xfId="0" applyNumberFormat="1" applyFont="1" applyFill="1" applyBorder="1" applyAlignment="1" applyProtection="1">
      <alignment vertical="center" wrapText="1"/>
      <protection locked="0"/>
    </xf>
    <xf numFmtId="194" fontId="4" fillId="36" borderId="18" xfId="0" applyNumberFormat="1" applyFont="1" applyFill="1" applyBorder="1" applyAlignment="1" applyProtection="1">
      <alignment vertical="center" wrapText="1"/>
      <protection locked="0"/>
    </xf>
    <xf numFmtId="194" fontId="4" fillId="36" borderId="66" xfId="0" applyNumberFormat="1" applyFont="1" applyFill="1" applyBorder="1" applyAlignment="1" applyProtection="1">
      <alignment vertical="center" wrapText="1"/>
      <protection locked="0"/>
    </xf>
    <xf numFmtId="194" fontId="4" fillId="36" borderId="62" xfId="0" applyNumberFormat="1" applyFont="1" applyFill="1" applyBorder="1" applyAlignment="1" applyProtection="1">
      <alignment vertical="center" wrapText="1"/>
      <protection locked="0"/>
    </xf>
    <xf numFmtId="194" fontId="7" fillId="5" borderId="98" xfId="0" applyNumberFormat="1" applyFont="1" applyFill="1" applyBorder="1"/>
    <xf numFmtId="194" fontId="4" fillId="11" borderId="86" xfId="1" applyNumberFormat="1" applyFont="1" applyFill="1" applyBorder="1" applyAlignment="1" applyProtection="1">
      <alignment horizontal="right" vertical="center" wrapText="1"/>
    </xf>
    <xf numFmtId="194" fontId="4" fillId="11" borderId="82" xfId="1" applyNumberFormat="1" applyFont="1" applyFill="1" applyBorder="1" applyAlignment="1" applyProtection="1">
      <alignment horizontal="right" vertical="center" wrapText="1"/>
    </xf>
    <xf numFmtId="194" fontId="4" fillId="6" borderId="73" xfId="1" applyNumberFormat="1" applyFont="1" applyFill="1" applyBorder="1" applyAlignment="1" applyProtection="1">
      <alignment horizontal="right" vertical="center" wrapText="1"/>
    </xf>
    <xf numFmtId="194" fontId="4" fillId="6" borderId="61" xfId="1" applyNumberFormat="1" applyFont="1" applyFill="1" applyBorder="1" applyAlignment="1" applyProtection="1">
      <alignment horizontal="right" vertical="center" wrapText="1"/>
    </xf>
    <xf numFmtId="194" fontId="4" fillId="6" borderId="74" xfId="1" applyNumberFormat="1" applyFont="1" applyFill="1" applyBorder="1" applyAlignment="1" applyProtection="1">
      <alignment horizontal="right" vertical="center" wrapText="1"/>
    </xf>
    <xf numFmtId="194" fontId="7" fillId="5" borderId="19" xfId="0" applyNumberFormat="1" applyFont="1" applyFill="1" applyBorder="1" applyAlignment="1">
      <alignment horizontal="left"/>
    </xf>
    <xf numFmtId="194" fontId="7" fillId="5" borderId="72" xfId="0" applyNumberFormat="1" applyFont="1" applyFill="1" applyBorder="1" applyAlignment="1">
      <alignment horizontal="left"/>
    </xf>
    <xf numFmtId="194" fontId="7" fillId="5" borderId="18" xfId="0" applyNumberFormat="1" applyFont="1" applyFill="1" applyBorder="1" applyAlignment="1">
      <alignment horizontal="left"/>
    </xf>
    <xf numFmtId="194" fontId="7" fillId="5" borderId="76" xfId="0" applyNumberFormat="1" applyFont="1" applyFill="1" applyBorder="1" applyAlignment="1">
      <alignment horizontal="left"/>
    </xf>
    <xf numFmtId="194" fontId="7" fillId="5" borderId="77" xfId="0" applyNumberFormat="1" applyFont="1" applyFill="1" applyBorder="1" applyAlignment="1">
      <alignment horizontal="left"/>
    </xf>
    <xf numFmtId="194" fontId="4" fillId="11" borderId="19" xfId="1" applyNumberFormat="1" applyFont="1" applyFill="1" applyBorder="1" applyAlignment="1" applyProtection="1">
      <alignment horizontal="right" wrapText="1"/>
    </xf>
    <xf numFmtId="194" fontId="4" fillId="11" borderId="72" xfId="1" applyNumberFormat="1" applyFont="1" applyFill="1" applyBorder="1" applyAlignment="1" applyProtection="1">
      <alignment horizontal="right" wrapText="1"/>
    </xf>
    <xf numFmtId="194" fontId="4" fillId="6" borderId="18" xfId="1" applyNumberFormat="1" applyFont="1" applyFill="1" applyBorder="1" applyAlignment="1" applyProtection="1">
      <alignment horizontal="right" wrapText="1"/>
    </xf>
    <xf numFmtId="194" fontId="4" fillId="6" borderId="31" xfId="1" applyNumberFormat="1" applyFont="1" applyFill="1" applyBorder="1" applyAlignment="1" applyProtection="1">
      <alignment horizontal="right" wrapText="1"/>
    </xf>
    <xf numFmtId="194" fontId="4" fillId="11" borderId="47" xfId="1" applyNumberFormat="1" applyFont="1" applyFill="1" applyBorder="1" applyAlignment="1" applyProtection="1">
      <alignment horizontal="right" wrapText="1"/>
    </xf>
    <xf numFmtId="194" fontId="4" fillId="11" borderId="62" xfId="1" applyNumberFormat="1" applyFont="1" applyFill="1" applyBorder="1" applyAlignment="1" applyProtection="1">
      <alignment horizontal="right" wrapText="1"/>
    </xf>
    <xf numFmtId="194" fontId="4" fillId="6" borderId="66" xfId="1" applyNumberFormat="1" applyFont="1" applyFill="1" applyBorder="1" applyAlignment="1" applyProtection="1">
      <alignment horizontal="right" wrapText="1"/>
    </xf>
    <xf numFmtId="194" fontId="4" fillId="6" borderId="32" xfId="1" applyNumberFormat="1" applyFont="1" applyFill="1" applyBorder="1" applyAlignment="1" applyProtection="1">
      <alignment horizontal="right" wrapText="1"/>
    </xf>
    <xf numFmtId="194" fontId="7" fillId="51" borderId="78" xfId="1" applyNumberFormat="1" applyFont="1" applyFill="1" applyBorder="1" applyAlignment="1" applyProtection="1">
      <alignment horizontal="right" wrapText="1"/>
    </xf>
    <xf numFmtId="194" fontId="4" fillId="6" borderId="86" xfId="0" applyNumberFormat="1" applyFont="1" applyFill="1" applyBorder="1" applyAlignment="1">
      <alignment horizontal="right" vertical="center"/>
    </xf>
    <xf numFmtId="194" fontId="4" fillId="6" borderId="82" xfId="0" applyNumberFormat="1" applyFont="1" applyFill="1" applyBorder="1" applyAlignment="1">
      <alignment horizontal="right" vertical="center"/>
    </xf>
    <xf numFmtId="194" fontId="4" fillId="6" borderId="73" xfId="0" applyNumberFormat="1" applyFont="1" applyFill="1" applyBorder="1" applyAlignment="1">
      <alignment horizontal="right" vertical="center"/>
    </xf>
    <xf numFmtId="194" fontId="4" fillId="6" borderId="61" xfId="0" applyNumberFormat="1" applyFont="1" applyFill="1" applyBorder="1" applyAlignment="1">
      <alignment horizontal="right" vertical="center"/>
    </xf>
    <xf numFmtId="194" fontId="7" fillId="5" borderId="3" xfId="0" applyNumberFormat="1" applyFont="1" applyFill="1" applyBorder="1" applyAlignment="1">
      <alignment horizontal="left"/>
    </xf>
    <xf numFmtId="194" fontId="7" fillId="5" borderId="6" xfId="0" applyNumberFormat="1" applyFont="1" applyFill="1" applyBorder="1" applyAlignment="1">
      <alignment horizontal="right"/>
    </xf>
    <xf numFmtId="194" fontId="4" fillId="6" borderId="19" xfId="0" applyNumberFormat="1" applyFont="1" applyFill="1" applyBorder="1" applyAlignment="1">
      <alignment horizontal="right" vertical="center"/>
    </xf>
    <xf numFmtId="194" fontId="4" fillId="6" borderId="72" xfId="0" applyNumberFormat="1" applyFont="1" applyFill="1" applyBorder="1" applyAlignment="1">
      <alignment horizontal="right" vertical="center"/>
    </xf>
    <xf numFmtId="194" fontId="4" fillId="6" borderId="18" xfId="0" applyNumberFormat="1" applyFont="1" applyFill="1" applyBorder="1" applyAlignment="1">
      <alignment horizontal="right" vertical="center"/>
    </xf>
    <xf numFmtId="194" fontId="6" fillId="5" borderId="6" xfId="0" applyNumberFormat="1" applyFont="1" applyFill="1" applyBorder="1"/>
    <xf numFmtId="194" fontId="4" fillId="6" borderId="47" xfId="0" applyNumberFormat="1" applyFont="1" applyFill="1" applyBorder="1" applyAlignment="1">
      <alignment horizontal="right" vertical="center"/>
    </xf>
    <xf numFmtId="194" fontId="4" fillId="6" borderId="62" xfId="0" applyNumberFormat="1" applyFont="1" applyFill="1" applyBorder="1" applyAlignment="1">
      <alignment horizontal="right" vertical="center"/>
    </xf>
    <xf numFmtId="194" fontId="4" fillId="6" borderId="66" xfId="0" applyNumberFormat="1" applyFont="1" applyFill="1" applyBorder="1" applyAlignment="1">
      <alignment horizontal="right" vertical="center"/>
    </xf>
    <xf numFmtId="194" fontId="6" fillId="5" borderId="49" xfId="0" applyNumberFormat="1" applyFont="1" applyFill="1" applyBorder="1"/>
    <xf numFmtId="194" fontId="6" fillId="36" borderId="105" xfId="0" applyNumberFormat="1" applyFont="1" applyFill="1" applyBorder="1" applyAlignment="1" applyProtection="1">
      <alignment horizontal="center"/>
      <protection locked="0"/>
    </xf>
    <xf numFmtId="194" fontId="4" fillId="10" borderId="78" xfId="0" applyNumberFormat="1" applyFont="1" applyFill="1" applyBorder="1" applyAlignment="1">
      <alignment horizontal="right" vertical="center"/>
    </xf>
    <xf numFmtId="194" fontId="4" fillId="10" borderId="79" xfId="0" applyNumberFormat="1" applyFont="1" applyFill="1" applyBorder="1" applyAlignment="1">
      <alignment horizontal="right" vertical="center"/>
    </xf>
    <xf numFmtId="194" fontId="4" fillId="10" borderId="80" xfId="0" applyNumberFormat="1" applyFont="1" applyFill="1" applyBorder="1" applyAlignment="1">
      <alignment horizontal="right" vertical="center"/>
    </xf>
    <xf numFmtId="194" fontId="4" fillId="6" borderId="78" xfId="0" applyNumberFormat="1" applyFont="1" applyFill="1" applyBorder="1" applyAlignment="1">
      <alignment horizontal="right" vertical="center"/>
    </xf>
    <xf numFmtId="194" fontId="4" fillId="6" borderId="63" xfId="0" applyNumberFormat="1" applyFont="1" applyFill="1" applyBorder="1" applyAlignment="1">
      <alignment horizontal="right" vertical="center"/>
    </xf>
    <xf numFmtId="194" fontId="4" fillId="6" borderId="87" xfId="0" applyNumberFormat="1" applyFont="1" applyFill="1" applyBorder="1" applyAlignment="1">
      <alignment horizontal="right" vertical="center"/>
    </xf>
    <xf numFmtId="194" fontId="4" fillId="6" borderId="74" xfId="0" applyNumberFormat="1" applyFont="1" applyFill="1" applyBorder="1" applyAlignment="1">
      <alignment horizontal="right" vertical="center"/>
    </xf>
    <xf numFmtId="194" fontId="4" fillId="33" borderId="0" xfId="0" applyNumberFormat="1" applyFont="1" applyFill="1" applyAlignment="1">
      <alignment horizontal="right" vertical="center"/>
    </xf>
    <xf numFmtId="194" fontId="0" fillId="10" borderId="6" xfId="0" applyNumberFormat="1" applyFill="1" applyBorder="1"/>
    <xf numFmtId="194" fontId="4" fillId="33" borderId="0" xfId="0" applyNumberFormat="1" applyFont="1" applyFill="1" applyAlignment="1">
      <alignment horizontal="left" vertical="center"/>
    </xf>
    <xf numFmtId="194" fontId="4" fillId="6" borderId="88" xfId="0" applyNumberFormat="1" applyFont="1" applyFill="1" applyBorder="1" applyAlignment="1">
      <alignment horizontal="right" vertical="center"/>
    </xf>
    <xf numFmtId="194" fontId="4" fillId="6" borderId="76" xfId="0" applyNumberFormat="1" applyFont="1" applyFill="1" applyBorder="1" applyAlignment="1">
      <alignment horizontal="right" vertical="center"/>
    </xf>
    <xf numFmtId="194" fontId="4" fillId="6" borderId="64" xfId="0" applyNumberFormat="1" applyFont="1" applyFill="1" applyBorder="1" applyAlignment="1">
      <alignment horizontal="right" vertical="center"/>
    </xf>
    <xf numFmtId="194" fontId="4" fillId="6" borderId="99" xfId="0" applyNumberFormat="1" applyFont="1" applyFill="1" applyBorder="1" applyAlignment="1">
      <alignment horizontal="right" vertical="center"/>
    </xf>
    <xf numFmtId="194" fontId="4" fillId="33" borderId="48" xfId="0" applyNumberFormat="1" applyFont="1" applyFill="1" applyBorder="1" applyAlignment="1">
      <alignment horizontal="right" vertical="center"/>
    </xf>
    <xf numFmtId="194" fontId="4" fillId="6" borderId="89" xfId="0" applyNumberFormat="1" applyFont="1" applyFill="1" applyBorder="1" applyAlignment="1">
      <alignment horizontal="right" vertical="center"/>
    </xf>
    <xf numFmtId="194" fontId="4" fillId="6" borderId="100" xfId="0" applyNumberFormat="1" applyFont="1" applyFill="1" applyBorder="1" applyAlignment="1">
      <alignment horizontal="right" vertical="center"/>
    </xf>
    <xf numFmtId="194" fontId="4" fillId="33" borderId="4" xfId="0" applyNumberFormat="1" applyFont="1" applyFill="1" applyBorder="1" applyAlignment="1">
      <alignment horizontal="right" vertical="center"/>
    </xf>
    <xf numFmtId="194" fontId="4" fillId="6" borderId="50" xfId="0" applyNumberFormat="1" applyFont="1" applyFill="1" applyBorder="1" applyAlignment="1">
      <alignment horizontal="right" vertical="center"/>
    </xf>
    <xf numFmtId="194" fontId="4" fillId="6" borderId="102" xfId="0" applyNumberFormat="1" applyFont="1" applyFill="1" applyBorder="1" applyAlignment="1">
      <alignment horizontal="right" vertical="center"/>
    </xf>
    <xf numFmtId="194" fontId="4" fillId="6" borderId="23" xfId="0" applyNumberFormat="1" applyFont="1" applyFill="1" applyBorder="1" applyAlignment="1">
      <alignment horizontal="right" vertical="center"/>
    </xf>
    <xf numFmtId="194" fontId="4" fillId="6" borderId="104" xfId="0" applyNumberFormat="1" applyFont="1" applyFill="1" applyBorder="1" applyAlignment="1">
      <alignment horizontal="right" vertical="center"/>
    </xf>
    <xf numFmtId="194" fontId="76" fillId="53" borderId="29" xfId="0" applyNumberFormat="1" applyFont="1" applyFill="1" applyBorder="1" applyAlignment="1">
      <alignment horizontal="right"/>
    </xf>
    <xf numFmtId="194" fontId="76" fillId="53" borderId="28" xfId="0" applyNumberFormat="1" applyFont="1" applyFill="1" applyBorder="1" applyAlignment="1">
      <alignment horizontal="right"/>
    </xf>
    <xf numFmtId="194" fontId="76" fillId="53" borderId="30" xfId="0" applyNumberFormat="1" applyFont="1" applyFill="1" applyBorder="1" applyAlignment="1">
      <alignment horizontal="right"/>
    </xf>
    <xf numFmtId="188" fontId="7" fillId="6" borderId="0" xfId="0" applyNumberFormat="1" applyFont="1" applyFill="1" applyAlignment="1">
      <alignment horizontal="right" vertical="center"/>
    </xf>
    <xf numFmtId="0" fontId="3" fillId="10" borderId="85" xfId="0" applyFont="1" applyFill="1" applyBorder="1" applyAlignment="1">
      <alignment horizontal="right"/>
    </xf>
    <xf numFmtId="0" fontId="79" fillId="6" borderId="0" xfId="0" applyFont="1" applyFill="1" applyAlignment="1">
      <alignment horizontal="left" vertical="top"/>
    </xf>
    <xf numFmtId="0" fontId="7" fillId="51" borderId="28" xfId="0" applyFont="1" applyFill="1" applyBorder="1" applyAlignment="1">
      <alignment horizontal="left" vertical="center" wrapText="1" indent="1"/>
    </xf>
    <xf numFmtId="0" fontId="7" fillId="51" borderId="65" xfId="0" applyFont="1" applyFill="1" applyBorder="1" applyAlignment="1">
      <alignment horizontal="left" wrapText="1"/>
    </xf>
  </cellXfs>
  <cellStyles count="704">
    <cellStyle name=" 1" xfId="9" xr:uid="{00000000-0005-0000-0000-000000000000}"/>
    <cellStyle name=" 1 2" xfId="10" xr:uid="{00000000-0005-0000-0000-000001000000}"/>
    <cellStyle name=" 1 2 2" xfId="11" xr:uid="{00000000-0005-0000-0000-000002000000}"/>
    <cellStyle name=" 1 2 3" xfId="12" xr:uid="{00000000-0005-0000-0000-000003000000}"/>
    <cellStyle name=" 1 3" xfId="13" xr:uid="{00000000-0005-0000-0000-000004000000}"/>
    <cellStyle name=" 1 3 2" xfId="14" xr:uid="{00000000-0005-0000-0000-000005000000}"/>
    <cellStyle name=" 1 4" xfId="15" xr:uid="{00000000-0005-0000-0000-000006000000}"/>
    <cellStyle name=" 1_29(d) - Gas extensions -tariffs" xfId="16" xr:uid="{00000000-0005-0000-0000-000007000000}"/>
    <cellStyle name="_3GIS model v2.77_Distribution Business_Retail Fin Perform " xfId="17" xr:uid="{00000000-0005-0000-0000-000008000000}"/>
    <cellStyle name="_3GIS model v2.77_Fleet Overhead Costs 2_Retail Fin Perform " xfId="18" xr:uid="{00000000-0005-0000-0000-000009000000}"/>
    <cellStyle name="_3GIS model v2.77_Fleet Overhead Costs_Retail Fin Perform " xfId="19" xr:uid="{00000000-0005-0000-0000-00000A000000}"/>
    <cellStyle name="_3GIS model v2.77_Forecast 2_Retail Fin Perform " xfId="20" xr:uid="{00000000-0005-0000-0000-00000B000000}"/>
    <cellStyle name="_3GIS model v2.77_Forecast_Retail Fin Perform " xfId="21" xr:uid="{00000000-0005-0000-0000-00000C000000}"/>
    <cellStyle name="_3GIS model v2.77_Funding &amp; Cashflow_1_Retail Fin Perform " xfId="22" xr:uid="{00000000-0005-0000-0000-00000D000000}"/>
    <cellStyle name="_3GIS model v2.77_Funding &amp; Cashflow_Retail Fin Perform " xfId="23" xr:uid="{00000000-0005-0000-0000-00000E000000}"/>
    <cellStyle name="_3GIS model v2.77_Group P&amp;L_1_Retail Fin Perform " xfId="24" xr:uid="{00000000-0005-0000-0000-00000F000000}"/>
    <cellStyle name="_3GIS model v2.77_Group P&amp;L_Retail Fin Perform " xfId="25" xr:uid="{00000000-0005-0000-0000-000010000000}"/>
    <cellStyle name="_3GIS model v2.77_Opening  Detailed BS_Retail Fin Perform " xfId="26" xr:uid="{00000000-0005-0000-0000-000011000000}"/>
    <cellStyle name="_3GIS model v2.77_OUTPUT DB_Retail Fin Perform " xfId="27" xr:uid="{00000000-0005-0000-0000-000012000000}"/>
    <cellStyle name="_3GIS model v2.77_OUTPUT EB_Retail Fin Perform " xfId="28" xr:uid="{00000000-0005-0000-0000-000013000000}"/>
    <cellStyle name="_3GIS model v2.77_Report_Retail Fin Perform " xfId="29" xr:uid="{00000000-0005-0000-0000-000014000000}"/>
    <cellStyle name="_3GIS model v2.77_Retail Fin Perform " xfId="30" xr:uid="{00000000-0005-0000-0000-000015000000}"/>
    <cellStyle name="_3GIS model v2.77_Sheet2 2_Retail Fin Perform " xfId="31" xr:uid="{00000000-0005-0000-0000-000016000000}"/>
    <cellStyle name="_3GIS model v2.77_Sheet2_Retail Fin Perform " xfId="32" xr:uid="{00000000-0005-0000-0000-000017000000}"/>
    <cellStyle name="_Capex" xfId="33" xr:uid="{00000000-0005-0000-0000-000018000000}"/>
    <cellStyle name="_Capex 2" xfId="34" xr:uid="{00000000-0005-0000-0000-000019000000}"/>
    <cellStyle name="_Capex_29(d) - Gas extensions -tariffs" xfId="35" xr:uid="{00000000-0005-0000-0000-00001A000000}"/>
    <cellStyle name="_UED AMP 2009-14 Final 250309 Less PU" xfId="36" xr:uid="{00000000-0005-0000-0000-00001B000000}"/>
    <cellStyle name="_UED AMP 2009-14 Final 250309 Less PU_1011 monthly" xfId="37" xr:uid="{00000000-0005-0000-0000-00001C000000}"/>
    <cellStyle name="20% - Accent1 2" xfId="38" xr:uid="{00000000-0005-0000-0000-00001D000000}"/>
    <cellStyle name="20% - Accent1 3" xfId="39" xr:uid="{00000000-0005-0000-0000-00001E000000}"/>
    <cellStyle name="20% - Accent2 2" xfId="40" xr:uid="{00000000-0005-0000-0000-00001F000000}"/>
    <cellStyle name="20% - Accent3 2" xfId="41" xr:uid="{00000000-0005-0000-0000-000020000000}"/>
    <cellStyle name="20% - Accent4 2" xfId="42" xr:uid="{00000000-0005-0000-0000-000021000000}"/>
    <cellStyle name="20% - Accent5 2" xfId="43" xr:uid="{00000000-0005-0000-0000-000022000000}"/>
    <cellStyle name="20% - Accent6 2" xfId="44" xr:uid="{00000000-0005-0000-0000-000023000000}"/>
    <cellStyle name="40% - Accent1 2" xfId="45" xr:uid="{00000000-0005-0000-0000-000024000000}"/>
    <cellStyle name="40% - Accent1 3" xfId="46" xr:uid="{00000000-0005-0000-0000-000025000000}"/>
    <cellStyle name="40% - Accent2 2" xfId="47" xr:uid="{00000000-0005-0000-0000-000026000000}"/>
    <cellStyle name="40% - Accent3 2" xfId="48" xr:uid="{00000000-0005-0000-0000-000027000000}"/>
    <cellStyle name="40% - Accent4 2" xfId="49" xr:uid="{00000000-0005-0000-0000-000028000000}"/>
    <cellStyle name="40% - Accent5 2" xfId="50" xr:uid="{00000000-0005-0000-0000-000029000000}"/>
    <cellStyle name="40% - Accent6 2" xfId="51" xr:uid="{00000000-0005-0000-0000-00002A000000}"/>
    <cellStyle name="60% - Accent1 2" xfId="52" xr:uid="{00000000-0005-0000-0000-00002B000000}"/>
    <cellStyle name="60% - Accent2 2" xfId="53" xr:uid="{00000000-0005-0000-0000-00002C000000}"/>
    <cellStyle name="60% - Accent3 2" xfId="54" xr:uid="{00000000-0005-0000-0000-00002D000000}"/>
    <cellStyle name="60% - Accent4 2" xfId="55" xr:uid="{00000000-0005-0000-0000-00002E000000}"/>
    <cellStyle name="60% - Accent5 2" xfId="56" xr:uid="{00000000-0005-0000-0000-00002F000000}"/>
    <cellStyle name="60% - Accent6 2" xfId="57" xr:uid="{00000000-0005-0000-0000-000030000000}"/>
    <cellStyle name="Accent1 - 20%" xfId="58" xr:uid="{00000000-0005-0000-0000-000031000000}"/>
    <cellStyle name="Accent1 - 40%" xfId="59" xr:uid="{00000000-0005-0000-0000-000032000000}"/>
    <cellStyle name="Accent1 - 60%" xfId="60" xr:uid="{00000000-0005-0000-0000-000033000000}"/>
    <cellStyle name="Accent1 2" xfId="61" xr:uid="{00000000-0005-0000-0000-000034000000}"/>
    <cellStyle name="Accent1 3" xfId="675" xr:uid="{00000000-0005-0000-0000-000035000000}"/>
    <cellStyle name="Accent1 4" xfId="676" xr:uid="{00000000-0005-0000-0000-000036000000}"/>
    <cellStyle name="Accent1 5" xfId="677" xr:uid="{00000000-0005-0000-0000-000037000000}"/>
    <cellStyle name="Accent2 - 20%" xfId="62" xr:uid="{00000000-0005-0000-0000-000038000000}"/>
    <cellStyle name="Accent2 - 40%" xfId="63" xr:uid="{00000000-0005-0000-0000-000039000000}"/>
    <cellStyle name="Accent2 - 60%" xfId="64" xr:uid="{00000000-0005-0000-0000-00003A000000}"/>
    <cellStyle name="Accent2 2" xfId="65" xr:uid="{00000000-0005-0000-0000-00003B000000}"/>
    <cellStyle name="Accent2 3" xfId="678" xr:uid="{00000000-0005-0000-0000-00003C000000}"/>
    <cellStyle name="Accent2 4" xfId="679" xr:uid="{00000000-0005-0000-0000-00003D000000}"/>
    <cellStyle name="Accent2 5" xfId="680" xr:uid="{00000000-0005-0000-0000-00003E000000}"/>
    <cellStyle name="Accent3 - 20%" xfId="66" xr:uid="{00000000-0005-0000-0000-00003F000000}"/>
    <cellStyle name="Accent3 - 40%" xfId="67" xr:uid="{00000000-0005-0000-0000-000040000000}"/>
    <cellStyle name="Accent3 - 60%" xfId="68" xr:uid="{00000000-0005-0000-0000-000041000000}"/>
    <cellStyle name="Accent3 2" xfId="69" xr:uid="{00000000-0005-0000-0000-000042000000}"/>
    <cellStyle name="Accent3 3" xfId="681" xr:uid="{00000000-0005-0000-0000-000043000000}"/>
    <cellStyle name="Accent3 4" xfId="682" xr:uid="{00000000-0005-0000-0000-000044000000}"/>
    <cellStyle name="Accent3 5" xfId="683" xr:uid="{00000000-0005-0000-0000-000045000000}"/>
    <cellStyle name="Accent4 - 20%" xfId="70" xr:uid="{00000000-0005-0000-0000-000046000000}"/>
    <cellStyle name="Accent4 - 40%" xfId="71" xr:uid="{00000000-0005-0000-0000-000047000000}"/>
    <cellStyle name="Accent4 - 60%" xfId="72" xr:uid="{00000000-0005-0000-0000-000048000000}"/>
    <cellStyle name="Accent4 2" xfId="73" xr:uid="{00000000-0005-0000-0000-000049000000}"/>
    <cellStyle name="Accent4 3" xfId="684" xr:uid="{00000000-0005-0000-0000-00004A000000}"/>
    <cellStyle name="Accent4 4" xfId="685" xr:uid="{00000000-0005-0000-0000-00004B000000}"/>
    <cellStyle name="Accent4 5" xfId="686" xr:uid="{00000000-0005-0000-0000-00004C000000}"/>
    <cellStyle name="Accent5 - 20%" xfId="74" xr:uid="{00000000-0005-0000-0000-00004D000000}"/>
    <cellStyle name="Accent5 - 40%" xfId="75" xr:uid="{00000000-0005-0000-0000-00004E000000}"/>
    <cellStyle name="Accent5 - 60%" xfId="76" xr:uid="{00000000-0005-0000-0000-00004F000000}"/>
    <cellStyle name="Accent5 2" xfId="77" xr:uid="{00000000-0005-0000-0000-000050000000}"/>
    <cellStyle name="Accent5 3" xfId="687" xr:uid="{00000000-0005-0000-0000-000051000000}"/>
    <cellStyle name="Accent5 4" xfId="688" xr:uid="{00000000-0005-0000-0000-000052000000}"/>
    <cellStyle name="Accent5 5" xfId="689" xr:uid="{00000000-0005-0000-0000-000053000000}"/>
    <cellStyle name="Accent6 - 20%" xfId="78" xr:uid="{00000000-0005-0000-0000-000054000000}"/>
    <cellStyle name="Accent6 - 40%" xfId="79" xr:uid="{00000000-0005-0000-0000-000055000000}"/>
    <cellStyle name="Accent6 - 60%" xfId="80" xr:uid="{00000000-0005-0000-0000-000056000000}"/>
    <cellStyle name="Accent6 2" xfId="81" xr:uid="{00000000-0005-0000-0000-000057000000}"/>
    <cellStyle name="Accent6 3" xfId="690" xr:uid="{00000000-0005-0000-0000-000058000000}"/>
    <cellStyle name="Accent6 4" xfId="691" xr:uid="{00000000-0005-0000-0000-000059000000}"/>
    <cellStyle name="Accent6 5" xfId="692" xr:uid="{00000000-0005-0000-0000-00005A000000}"/>
    <cellStyle name="Agara" xfId="82" xr:uid="{00000000-0005-0000-0000-00005B000000}"/>
    <cellStyle name="B79812_.wvu.PrintTitlest" xfId="83" xr:uid="{00000000-0005-0000-0000-00005C000000}"/>
    <cellStyle name="Bad 2" xfId="84" xr:uid="{00000000-0005-0000-0000-00005D000000}"/>
    <cellStyle name="Black" xfId="85" xr:uid="{00000000-0005-0000-0000-00005E000000}"/>
    <cellStyle name="Blockout" xfId="86" xr:uid="{00000000-0005-0000-0000-00005F000000}"/>
    <cellStyle name="Blockout 2" xfId="87" xr:uid="{00000000-0005-0000-0000-000060000000}"/>
    <cellStyle name="Blockout 2 2" xfId="88" xr:uid="{00000000-0005-0000-0000-000061000000}"/>
    <cellStyle name="Blockout 3" xfId="89" xr:uid="{00000000-0005-0000-0000-000062000000}"/>
    <cellStyle name="Blue" xfId="90" xr:uid="{00000000-0005-0000-0000-000063000000}"/>
    <cellStyle name="Calculation 2" xfId="91" xr:uid="{00000000-0005-0000-0000-000064000000}"/>
    <cellStyle name="Calculation 2 2" xfId="92" xr:uid="{00000000-0005-0000-0000-000065000000}"/>
    <cellStyle name="Calculation 2 2 2" xfId="93" xr:uid="{00000000-0005-0000-0000-000066000000}"/>
    <cellStyle name="Calculation 2 3" xfId="94" xr:uid="{00000000-0005-0000-0000-000067000000}"/>
    <cellStyle name="Calculation 2 3 2" xfId="95" xr:uid="{00000000-0005-0000-0000-000068000000}"/>
    <cellStyle name="Calculation 2 3 3" xfId="96" xr:uid="{00000000-0005-0000-0000-000069000000}"/>
    <cellStyle name="Calculation 2 4" xfId="97" xr:uid="{00000000-0005-0000-0000-00006A000000}"/>
    <cellStyle name="Check Cell 2" xfId="98" xr:uid="{00000000-0005-0000-0000-00006B000000}"/>
    <cellStyle name="Check Cell 2 2 2 2" xfId="99" xr:uid="{00000000-0005-0000-0000-00006C000000}"/>
    <cellStyle name="Comma [0]7Z_87C" xfId="100" xr:uid="{00000000-0005-0000-0000-00006D000000}"/>
    <cellStyle name="Comma 0" xfId="101" xr:uid="{00000000-0005-0000-0000-00006E000000}"/>
    <cellStyle name="Comma 1" xfId="102" xr:uid="{00000000-0005-0000-0000-00006F000000}"/>
    <cellStyle name="Comma 1 2" xfId="103" xr:uid="{00000000-0005-0000-0000-000070000000}"/>
    <cellStyle name="Comma 10" xfId="104" xr:uid="{00000000-0005-0000-0000-000071000000}"/>
    <cellStyle name="Comma 11" xfId="105" xr:uid="{00000000-0005-0000-0000-000072000000}"/>
    <cellStyle name="Comma 2" xfId="106" xr:uid="{00000000-0005-0000-0000-000073000000}"/>
    <cellStyle name="Comma 2 2" xfId="107" xr:uid="{00000000-0005-0000-0000-000074000000}"/>
    <cellStyle name="Comma 2 2 2" xfId="108" xr:uid="{00000000-0005-0000-0000-000075000000}"/>
    <cellStyle name="Comma 2 2 3" xfId="109" xr:uid="{00000000-0005-0000-0000-000076000000}"/>
    <cellStyle name="Comma 2 2 4" xfId="110" xr:uid="{00000000-0005-0000-0000-000077000000}"/>
    <cellStyle name="Comma 2 3" xfId="111" xr:uid="{00000000-0005-0000-0000-000078000000}"/>
    <cellStyle name="Comma 2 3 2" xfId="112" xr:uid="{00000000-0005-0000-0000-000079000000}"/>
    <cellStyle name="Comma 2 3 3" xfId="113" xr:uid="{00000000-0005-0000-0000-00007A000000}"/>
    <cellStyle name="Comma 2 4" xfId="114" xr:uid="{00000000-0005-0000-0000-00007B000000}"/>
    <cellStyle name="Comma 2 5" xfId="115" xr:uid="{00000000-0005-0000-0000-00007C000000}"/>
    <cellStyle name="Comma 2 6" xfId="116" xr:uid="{00000000-0005-0000-0000-00007D000000}"/>
    <cellStyle name="Comma 2 7" xfId="117" xr:uid="{00000000-0005-0000-0000-00007E000000}"/>
    <cellStyle name="Comma 2 8" xfId="118" xr:uid="{00000000-0005-0000-0000-00007F000000}"/>
    <cellStyle name="Comma 3" xfId="119" xr:uid="{00000000-0005-0000-0000-000080000000}"/>
    <cellStyle name="Comma 3 2" xfId="120" xr:uid="{00000000-0005-0000-0000-000081000000}"/>
    <cellStyle name="Comma 3 2 2" xfId="121" xr:uid="{00000000-0005-0000-0000-000082000000}"/>
    <cellStyle name="Comma 3 2 3" xfId="122" xr:uid="{00000000-0005-0000-0000-000083000000}"/>
    <cellStyle name="Comma 3 3" xfId="123" xr:uid="{00000000-0005-0000-0000-000084000000}"/>
    <cellStyle name="Comma 3 3 2" xfId="124" xr:uid="{00000000-0005-0000-0000-000085000000}"/>
    <cellStyle name="Comma 3 3 3" xfId="125" xr:uid="{00000000-0005-0000-0000-000086000000}"/>
    <cellStyle name="Comma 3 4" xfId="126" xr:uid="{00000000-0005-0000-0000-000087000000}"/>
    <cellStyle name="Comma 3 5" xfId="127" xr:uid="{00000000-0005-0000-0000-000088000000}"/>
    <cellStyle name="Comma 3 6" xfId="128" xr:uid="{00000000-0005-0000-0000-000089000000}"/>
    <cellStyle name="Comma 4" xfId="129" xr:uid="{00000000-0005-0000-0000-00008A000000}"/>
    <cellStyle name="Comma 4 2" xfId="130" xr:uid="{00000000-0005-0000-0000-00008B000000}"/>
    <cellStyle name="Comma 5" xfId="131" xr:uid="{00000000-0005-0000-0000-00008C000000}"/>
    <cellStyle name="Comma 6" xfId="132" xr:uid="{00000000-0005-0000-0000-00008D000000}"/>
    <cellStyle name="Comma 7" xfId="133" xr:uid="{00000000-0005-0000-0000-00008E000000}"/>
    <cellStyle name="Comma 8" xfId="134" xr:uid="{00000000-0005-0000-0000-00008F000000}"/>
    <cellStyle name="Comma 9" xfId="135" xr:uid="{00000000-0005-0000-0000-000090000000}"/>
    <cellStyle name="Comma 9 2" xfId="136" xr:uid="{00000000-0005-0000-0000-000091000000}"/>
    <cellStyle name="Comma 9 3" xfId="137" xr:uid="{00000000-0005-0000-0000-000092000000}"/>
    <cellStyle name="Comma0" xfId="138" xr:uid="{00000000-0005-0000-0000-000093000000}"/>
    <cellStyle name="Currency 11" xfId="139" xr:uid="{00000000-0005-0000-0000-000094000000}"/>
    <cellStyle name="Currency 11 2" xfId="140" xr:uid="{00000000-0005-0000-0000-000095000000}"/>
    <cellStyle name="Currency 11 3" xfId="141" xr:uid="{00000000-0005-0000-0000-000096000000}"/>
    <cellStyle name="Currency 2" xfId="142" xr:uid="{00000000-0005-0000-0000-000097000000}"/>
    <cellStyle name="Currency 2 2" xfId="143" xr:uid="{00000000-0005-0000-0000-000098000000}"/>
    <cellStyle name="Currency 2 3" xfId="144" xr:uid="{00000000-0005-0000-0000-000099000000}"/>
    <cellStyle name="Currency 3" xfId="145" xr:uid="{00000000-0005-0000-0000-00009A000000}"/>
    <cellStyle name="Currency 3 2" xfId="146" xr:uid="{00000000-0005-0000-0000-00009B000000}"/>
    <cellStyle name="Currency 4" xfId="147" xr:uid="{00000000-0005-0000-0000-00009C000000}"/>
    <cellStyle name="Currency 4 2" xfId="148" xr:uid="{00000000-0005-0000-0000-00009D000000}"/>
    <cellStyle name="Currency 5" xfId="149" xr:uid="{00000000-0005-0000-0000-00009E000000}"/>
    <cellStyle name="Currency 6" xfId="150" xr:uid="{00000000-0005-0000-0000-00009F000000}"/>
    <cellStyle name="Currency 6 2" xfId="151" xr:uid="{00000000-0005-0000-0000-0000A0000000}"/>
    <cellStyle name="Currency 6 3" xfId="152" xr:uid="{00000000-0005-0000-0000-0000A1000000}"/>
    <cellStyle name="Currency 7" xfId="153" xr:uid="{00000000-0005-0000-0000-0000A2000000}"/>
    <cellStyle name="Currency 8" xfId="154" xr:uid="{00000000-0005-0000-0000-0000A3000000}"/>
    <cellStyle name="D4_B8B1_005004B79812_.wvu.PrintTitlest" xfId="155" xr:uid="{00000000-0005-0000-0000-0000A4000000}"/>
    <cellStyle name="Date" xfId="156" xr:uid="{00000000-0005-0000-0000-0000A5000000}"/>
    <cellStyle name="Date 2" xfId="157" xr:uid="{00000000-0005-0000-0000-0000A6000000}"/>
    <cellStyle name="dms_1" xfId="703" xr:uid="{00000000-0005-0000-0000-0000A7000000}"/>
    <cellStyle name="Emphasis 1" xfId="158" xr:uid="{00000000-0005-0000-0000-0000BC000000}"/>
    <cellStyle name="Emphasis 2" xfId="159" xr:uid="{00000000-0005-0000-0000-0000BD000000}"/>
    <cellStyle name="Emphasis 3" xfId="160" xr:uid="{00000000-0005-0000-0000-0000BE000000}"/>
    <cellStyle name="Euro" xfId="161" xr:uid="{00000000-0005-0000-0000-0000BF000000}"/>
    <cellStyle name="Explanatory Text 2" xfId="162" xr:uid="{00000000-0005-0000-0000-0000C0000000}"/>
    <cellStyle name="Fixed" xfId="163" xr:uid="{00000000-0005-0000-0000-0000C1000000}"/>
    <cellStyle name="Fixed 2" xfId="164" xr:uid="{00000000-0005-0000-0000-0000C2000000}"/>
    <cellStyle name="Gilsans" xfId="165" xr:uid="{00000000-0005-0000-0000-0000C3000000}"/>
    <cellStyle name="Gilsansl" xfId="166" xr:uid="{00000000-0005-0000-0000-0000C4000000}"/>
    <cellStyle name="Good 2" xfId="167" xr:uid="{00000000-0005-0000-0000-0000C5000000}"/>
    <cellStyle name="Heading 1 2" xfId="168" xr:uid="{00000000-0005-0000-0000-0000C6000000}"/>
    <cellStyle name="Heading 1 2 2" xfId="169" xr:uid="{00000000-0005-0000-0000-0000C7000000}"/>
    <cellStyle name="Heading 1 3" xfId="170" xr:uid="{00000000-0005-0000-0000-0000C8000000}"/>
    <cellStyle name="Heading 2 2" xfId="171" xr:uid="{00000000-0005-0000-0000-0000C9000000}"/>
    <cellStyle name="Heading 2 2 2" xfId="172" xr:uid="{00000000-0005-0000-0000-0000CA000000}"/>
    <cellStyle name="Heading 2 3" xfId="173" xr:uid="{00000000-0005-0000-0000-0000CB000000}"/>
    <cellStyle name="Heading 3 2" xfId="174" xr:uid="{00000000-0005-0000-0000-0000CC000000}"/>
    <cellStyle name="Heading 3 2 2" xfId="175" xr:uid="{00000000-0005-0000-0000-0000CD000000}"/>
    <cellStyle name="Heading 3 2 2 2" xfId="176" xr:uid="{00000000-0005-0000-0000-0000CE000000}"/>
    <cellStyle name="Heading 3 2 2 2 2" xfId="177" xr:uid="{00000000-0005-0000-0000-0000CF000000}"/>
    <cellStyle name="Heading 3 2 2 2 2 2" xfId="178" xr:uid="{00000000-0005-0000-0000-0000D0000000}"/>
    <cellStyle name="Heading 3 2 2 2 2 2 2" xfId="179" xr:uid="{00000000-0005-0000-0000-0000D1000000}"/>
    <cellStyle name="Heading 3 2 2 2 2 2 3" xfId="180" xr:uid="{00000000-0005-0000-0000-0000D2000000}"/>
    <cellStyle name="Heading 3 2 2 2 2 3" xfId="181" xr:uid="{00000000-0005-0000-0000-0000D3000000}"/>
    <cellStyle name="Heading 3 2 2 2 2 3 2" xfId="182" xr:uid="{00000000-0005-0000-0000-0000D4000000}"/>
    <cellStyle name="Heading 3 2 2 2 2 3 3" xfId="183" xr:uid="{00000000-0005-0000-0000-0000D5000000}"/>
    <cellStyle name="Heading 3 2 2 2 2 4" xfId="184" xr:uid="{00000000-0005-0000-0000-0000D6000000}"/>
    <cellStyle name="Heading 3 2 2 2 2 4 2" xfId="185" xr:uid="{00000000-0005-0000-0000-0000D7000000}"/>
    <cellStyle name="Heading 3 2 2 2 2 5" xfId="186" xr:uid="{00000000-0005-0000-0000-0000D8000000}"/>
    <cellStyle name="Heading 3 2 2 2 2 6" xfId="187" xr:uid="{00000000-0005-0000-0000-0000D9000000}"/>
    <cellStyle name="Heading 3 2 2 2 3" xfId="188" xr:uid="{00000000-0005-0000-0000-0000DA000000}"/>
    <cellStyle name="Heading 3 2 2 2 3 2" xfId="189" xr:uid="{00000000-0005-0000-0000-0000DB000000}"/>
    <cellStyle name="Heading 3 2 2 2 3 3" xfId="190" xr:uid="{00000000-0005-0000-0000-0000DC000000}"/>
    <cellStyle name="Heading 3 2 2 2 4" xfId="191" xr:uid="{00000000-0005-0000-0000-0000DD000000}"/>
    <cellStyle name="Heading 3 2 2 2 4 2" xfId="192" xr:uid="{00000000-0005-0000-0000-0000DE000000}"/>
    <cellStyle name="Heading 3 2 2 2 4 3" xfId="193" xr:uid="{00000000-0005-0000-0000-0000DF000000}"/>
    <cellStyle name="Heading 3 2 2 2 5" xfId="194" xr:uid="{00000000-0005-0000-0000-0000E0000000}"/>
    <cellStyle name="Heading 3 2 2 2 5 2" xfId="195" xr:uid="{00000000-0005-0000-0000-0000E1000000}"/>
    <cellStyle name="Heading 3 2 2 2 6" xfId="196" xr:uid="{00000000-0005-0000-0000-0000E2000000}"/>
    <cellStyle name="Heading 3 2 2 3" xfId="197" xr:uid="{00000000-0005-0000-0000-0000E3000000}"/>
    <cellStyle name="Heading 3 2 2 3 2" xfId="198" xr:uid="{00000000-0005-0000-0000-0000E4000000}"/>
    <cellStyle name="Heading 3 2 2 3 2 2" xfId="199" xr:uid="{00000000-0005-0000-0000-0000E5000000}"/>
    <cellStyle name="Heading 3 2 2 3 2 2 2" xfId="200" xr:uid="{00000000-0005-0000-0000-0000E6000000}"/>
    <cellStyle name="Heading 3 2 2 3 2 2 3" xfId="201" xr:uid="{00000000-0005-0000-0000-0000E7000000}"/>
    <cellStyle name="Heading 3 2 2 3 2 3" xfId="202" xr:uid="{00000000-0005-0000-0000-0000E8000000}"/>
    <cellStyle name="Heading 3 2 2 3 2 3 2" xfId="203" xr:uid="{00000000-0005-0000-0000-0000E9000000}"/>
    <cellStyle name="Heading 3 2 2 3 2 3 3" xfId="204" xr:uid="{00000000-0005-0000-0000-0000EA000000}"/>
    <cellStyle name="Heading 3 2 2 3 2 4" xfId="205" xr:uid="{00000000-0005-0000-0000-0000EB000000}"/>
    <cellStyle name="Heading 3 2 2 3 2 4 2" xfId="206" xr:uid="{00000000-0005-0000-0000-0000EC000000}"/>
    <cellStyle name="Heading 3 2 2 3 2 5" xfId="207" xr:uid="{00000000-0005-0000-0000-0000ED000000}"/>
    <cellStyle name="Heading 3 2 2 3 2 6" xfId="208" xr:uid="{00000000-0005-0000-0000-0000EE000000}"/>
    <cellStyle name="Heading 3 2 2 3 3" xfId="209" xr:uid="{00000000-0005-0000-0000-0000EF000000}"/>
    <cellStyle name="Heading 3 2 2 3 3 2" xfId="210" xr:uid="{00000000-0005-0000-0000-0000F0000000}"/>
    <cellStyle name="Heading 3 2 2 3 3 3" xfId="211" xr:uid="{00000000-0005-0000-0000-0000F1000000}"/>
    <cellStyle name="Heading 3 2 2 3 4" xfId="212" xr:uid="{00000000-0005-0000-0000-0000F2000000}"/>
    <cellStyle name="Heading 3 2 2 3 4 2" xfId="213" xr:uid="{00000000-0005-0000-0000-0000F3000000}"/>
    <cellStyle name="Heading 3 2 2 3 4 3" xfId="214" xr:uid="{00000000-0005-0000-0000-0000F4000000}"/>
    <cellStyle name="Heading 3 2 2 3 5" xfId="215" xr:uid="{00000000-0005-0000-0000-0000F5000000}"/>
    <cellStyle name="Heading 3 2 2 3 5 2" xfId="216" xr:uid="{00000000-0005-0000-0000-0000F6000000}"/>
    <cellStyle name="Heading 3 2 2 3 6" xfId="217" xr:uid="{00000000-0005-0000-0000-0000F7000000}"/>
    <cellStyle name="Heading 3 2 2 4" xfId="218" xr:uid="{00000000-0005-0000-0000-0000F8000000}"/>
    <cellStyle name="Heading 3 2 2 4 2" xfId="219" xr:uid="{00000000-0005-0000-0000-0000F9000000}"/>
    <cellStyle name="Heading 3 2 2 4 2 2" xfId="220" xr:uid="{00000000-0005-0000-0000-0000FA000000}"/>
    <cellStyle name="Heading 3 2 2 4 2 3" xfId="221" xr:uid="{00000000-0005-0000-0000-0000FB000000}"/>
    <cellStyle name="Heading 3 2 2 4 3" xfId="222" xr:uid="{00000000-0005-0000-0000-0000FC000000}"/>
    <cellStyle name="Heading 3 2 2 4 3 2" xfId="223" xr:uid="{00000000-0005-0000-0000-0000FD000000}"/>
    <cellStyle name="Heading 3 2 2 4 3 3" xfId="224" xr:uid="{00000000-0005-0000-0000-0000FE000000}"/>
    <cellStyle name="Heading 3 2 2 4 4" xfId="225" xr:uid="{00000000-0005-0000-0000-0000FF000000}"/>
    <cellStyle name="Heading 3 2 2 4 4 2" xfId="226" xr:uid="{00000000-0005-0000-0000-000000010000}"/>
    <cellStyle name="Heading 3 2 2 4 5" xfId="227" xr:uid="{00000000-0005-0000-0000-000001010000}"/>
    <cellStyle name="Heading 3 2 2 4 6" xfId="228" xr:uid="{00000000-0005-0000-0000-000002010000}"/>
    <cellStyle name="Heading 3 2 2 5" xfId="229" xr:uid="{00000000-0005-0000-0000-000003010000}"/>
    <cellStyle name="Heading 3 2 2 5 2" xfId="230" xr:uid="{00000000-0005-0000-0000-000004010000}"/>
    <cellStyle name="Heading 3 2 2 5 2 2" xfId="231" xr:uid="{00000000-0005-0000-0000-000005010000}"/>
    <cellStyle name="Heading 3 2 2 5 2 3" xfId="232" xr:uid="{00000000-0005-0000-0000-000006010000}"/>
    <cellStyle name="Heading 3 2 2 5 3" xfId="233" xr:uid="{00000000-0005-0000-0000-000007010000}"/>
    <cellStyle name="Heading 3 2 2 5 3 2" xfId="234" xr:uid="{00000000-0005-0000-0000-000008010000}"/>
    <cellStyle name="Heading 3 2 2 5 4" xfId="235" xr:uid="{00000000-0005-0000-0000-000009010000}"/>
    <cellStyle name="Heading 3 2 2 5 5" xfId="236" xr:uid="{00000000-0005-0000-0000-00000A010000}"/>
    <cellStyle name="Heading 3 2 2 6" xfId="237" xr:uid="{00000000-0005-0000-0000-00000B010000}"/>
    <cellStyle name="Heading 3 2 3" xfId="238" xr:uid="{00000000-0005-0000-0000-00000C010000}"/>
    <cellStyle name="Heading 3 2 4" xfId="239" xr:uid="{00000000-0005-0000-0000-00000D010000}"/>
    <cellStyle name="Heading 3 2 4 2" xfId="240" xr:uid="{00000000-0005-0000-0000-00000E010000}"/>
    <cellStyle name="Heading 3 2 4 2 2" xfId="241" xr:uid="{00000000-0005-0000-0000-00000F010000}"/>
    <cellStyle name="Heading 3 2 4 2 2 2" xfId="242" xr:uid="{00000000-0005-0000-0000-000010010000}"/>
    <cellStyle name="Heading 3 2 4 2 2 3" xfId="243" xr:uid="{00000000-0005-0000-0000-000011010000}"/>
    <cellStyle name="Heading 3 2 4 2 3" xfId="244" xr:uid="{00000000-0005-0000-0000-000012010000}"/>
    <cellStyle name="Heading 3 2 4 2 3 2" xfId="245" xr:uid="{00000000-0005-0000-0000-000013010000}"/>
    <cellStyle name="Heading 3 2 4 2 3 3" xfId="246" xr:uid="{00000000-0005-0000-0000-000014010000}"/>
    <cellStyle name="Heading 3 2 4 2 4" xfId="247" xr:uid="{00000000-0005-0000-0000-000015010000}"/>
    <cellStyle name="Heading 3 2 4 2 4 2" xfId="248" xr:uid="{00000000-0005-0000-0000-000016010000}"/>
    <cellStyle name="Heading 3 2 4 2 5" xfId="249" xr:uid="{00000000-0005-0000-0000-000017010000}"/>
    <cellStyle name="Heading 3 2 4 2 6" xfId="250" xr:uid="{00000000-0005-0000-0000-000018010000}"/>
    <cellStyle name="Heading 3 2 4 3" xfId="251" xr:uid="{00000000-0005-0000-0000-000019010000}"/>
    <cellStyle name="Heading 3 2 4 3 2" xfId="252" xr:uid="{00000000-0005-0000-0000-00001A010000}"/>
    <cellStyle name="Heading 3 2 4 3 3" xfId="253" xr:uid="{00000000-0005-0000-0000-00001B010000}"/>
    <cellStyle name="Heading 3 2 4 4" xfId="254" xr:uid="{00000000-0005-0000-0000-00001C010000}"/>
    <cellStyle name="Heading 3 2 4 4 2" xfId="255" xr:uid="{00000000-0005-0000-0000-00001D010000}"/>
    <cellStyle name="Heading 3 2 4 4 3" xfId="256" xr:uid="{00000000-0005-0000-0000-00001E010000}"/>
    <cellStyle name="Heading 3 2 4 5" xfId="257" xr:uid="{00000000-0005-0000-0000-00001F010000}"/>
    <cellStyle name="Heading 3 2 4 5 2" xfId="258" xr:uid="{00000000-0005-0000-0000-000020010000}"/>
    <cellStyle name="Heading 3 2 4 6" xfId="259" xr:uid="{00000000-0005-0000-0000-000021010000}"/>
    <cellStyle name="Heading 3 2 5" xfId="260" xr:uid="{00000000-0005-0000-0000-000022010000}"/>
    <cellStyle name="Heading 3 2 5 2" xfId="261" xr:uid="{00000000-0005-0000-0000-000023010000}"/>
    <cellStyle name="Heading 3 2 5 2 2" xfId="262" xr:uid="{00000000-0005-0000-0000-000024010000}"/>
    <cellStyle name="Heading 3 2 5 2 2 2" xfId="263" xr:uid="{00000000-0005-0000-0000-000025010000}"/>
    <cellStyle name="Heading 3 2 5 2 2 3" xfId="264" xr:uid="{00000000-0005-0000-0000-000026010000}"/>
    <cellStyle name="Heading 3 2 5 2 3" xfId="265" xr:uid="{00000000-0005-0000-0000-000027010000}"/>
    <cellStyle name="Heading 3 2 5 2 3 2" xfId="266" xr:uid="{00000000-0005-0000-0000-000028010000}"/>
    <cellStyle name="Heading 3 2 5 2 3 3" xfId="267" xr:uid="{00000000-0005-0000-0000-000029010000}"/>
    <cellStyle name="Heading 3 2 5 2 4" xfId="268" xr:uid="{00000000-0005-0000-0000-00002A010000}"/>
    <cellStyle name="Heading 3 2 5 2 4 2" xfId="269" xr:uid="{00000000-0005-0000-0000-00002B010000}"/>
    <cellStyle name="Heading 3 2 5 2 5" xfId="270" xr:uid="{00000000-0005-0000-0000-00002C010000}"/>
    <cellStyle name="Heading 3 2 5 2 6" xfId="271" xr:uid="{00000000-0005-0000-0000-00002D010000}"/>
    <cellStyle name="Heading 3 2 5 3" xfId="272" xr:uid="{00000000-0005-0000-0000-00002E010000}"/>
    <cellStyle name="Heading 3 2 5 3 2" xfId="273" xr:uid="{00000000-0005-0000-0000-00002F010000}"/>
    <cellStyle name="Heading 3 2 5 3 3" xfId="274" xr:uid="{00000000-0005-0000-0000-000030010000}"/>
    <cellStyle name="Heading 3 2 5 4" xfId="275" xr:uid="{00000000-0005-0000-0000-000031010000}"/>
    <cellStyle name="Heading 3 2 5 4 2" xfId="276" xr:uid="{00000000-0005-0000-0000-000032010000}"/>
    <cellStyle name="Heading 3 2 5 4 3" xfId="277" xr:uid="{00000000-0005-0000-0000-000033010000}"/>
    <cellStyle name="Heading 3 2 5 5" xfId="278" xr:uid="{00000000-0005-0000-0000-000034010000}"/>
    <cellStyle name="Heading 3 2 5 5 2" xfId="279" xr:uid="{00000000-0005-0000-0000-000035010000}"/>
    <cellStyle name="Heading 3 2 5 6" xfId="280" xr:uid="{00000000-0005-0000-0000-000036010000}"/>
    <cellStyle name="Heading 3 2 6" xfId="281" xr:uid="{00000000-0005-0000-0000-000037010000}"/>
    <cellStyle name="Heading 3 2 6 2" xfId="282" xr:uid="{00000000-0005-0000-0000-000038010000}"/>
    <cellStyle name="Heading 3 2 6 2 2" xfId="283" xr:uid="{00000000-0005-0000-0000-000039010000}"/>
    <cellStyle name="Heading 3 2 6 2 3" xfId="284" xr:uid="{00000000-0005-0000-0000-00003A010000}"/>
    <cellStyle name="Heading 3 2 6 3" xfId="285" xr:uid="{00000000-0005-0000-0000-00003B010000}"/>
    <cellStyle name="Heading 3 2 6 3 2" xfId="286" xr:uid="{00000000-0005-0000-0000-00003C010000}"/>
    <cellStyle name="Heading 3 2 6 3 3" xfId="287" xr:uid="{00000000-0005-0000-0000-00003D010000}"/>
    <cellStyle name="Heading 3 2 6 4" xfId="288" xr:uid="{00000000-0005-0000-0000-00003E010000}"/>
    <cellStyle name="Heading 3 2 6 4 2" xfId="289" xr:uid="{00000000-0005-0000-0000-00003F010000}"/>
    <cellStyle name="Heading 3 2 6 5" xfId="290" xr:uid="{00000000-0005-0000-0000-000040010000}"/>
    <cellStyle name="Heading 3 2 6 6" xfId="291" xr:uid="{00000000-0005-0000-0000-000041010000}"/>
    <cellStyle name="Heading 3 2 7" xfId="292" xr:uid="{00000000-0005-0000-0000-000042010000}"/>
    <cellStyle name="Heading 3 2 7 2" xfId="293" xr:uid="{00000000-0005-0000-0000-000043010000}"/>
    <cellStyle name="Heading 3 2 7 2 2" xfId="294" xr:uid="{00000000-0005-0000-0000-000044010000}"/>
    <cellStyle name="Heading 3 2 7 2 3" xfId="295" xr:uid="{00000000-0005-0000-0000-000045010000}"/>
    <cellStyle name="Heading 3 2 7 3" xfId="296" xr:uid="{00000000-0005-0000-0000-000046010000}"/>
    <cellStyle name="Heading 3 2 7 3 2" xfId="297" xr:uid="{00000000-0005-0000-0000-000047010000}"/>
    <cellStyle name="Heading 3 2 7 4" xfId="298" xr:uid="{00000000-0005-0000-0000-000048010000}"/>
    <cellStyle name="Heading 3 2 7 5" xfId="299" xr:uid="{00000000-0005-0000-0000-000049010000}"/>
    <cellStyle name="Heading 3 2 8" xfId="300" xr:uid="{00000000-0005-0000-0000-00004A010000}"/>
    <cellStyle name="Heading 3 3" xfId="301" xr:uid="{00000000-0005-0000-0000-00004B010000}"/>
    <cellStyle name="Heading 4 2" xfId="302" xr:uid="{00000000-0005-0000-0000-00004C010000}"/>
    <cellStyle name="Heading 4 2 2" xfId="303" xr:uid="{00000000-0005-0000-0000-00004D010000}"/>
    <cellStyle name="Heading 4 3" xfId="304" xr:uid="{00000000-0005-0000-0000-00004E010000}"/>
    <cellStyle name="Heading(4)" xfId="305" xr:uid="{00000000-0005-0000-0000-00004F010000}"/>
    <cellStyle name="Hyperlink 2" xfId="306" xr:uid="{00000000-0005-0000-0000-000050010000}"/>
    <cellStyle name="Hyperlink 2 2" xfId="307" xr:uid="{00000000-0005-0000-0000-000051010000}"/>
    <cellStyle name="Hyperlink 2 3" xfId="308" xr:uid="{00000000-0005-0000-0000-000052010000}"/>
    <cellStyle name="Hyperlink 2 4" xfId="309" xr:uid="{00000000-0005-0000-0000-000053010000}"/>
    <cellStyle name="Hyperlink 3" xfId="310" xr:uid="{00000000-0005-0000-0000-000054010000}"/>
    <cellStyle name="Hyperlink 4" xfId="311" xr:uid="{00000000-0005-0000-0000-000055010000}"/>
    <cellStyle name="Hyperlink Arrow" xfId="312" xr:uid="{00000000-0005-0000-0000-000056010000}"/>
    <cellStyle name="Hyperlink Text" xfId="313" xr:uid="{00000000-0005-0000-0000-000057010000}"/>
    <cellStyle name="import" xfId="314" xr:uid="{00000000-0005-0000-0000-000058010000}"/>
    <cellStyle name="import%" xfId="315" xr:uid="{00000000-0005-0000-0000-000059010000}"/>
    <cellStyle name="import_ICRC Electricity model 1-1  (1 Feb 2003) " xfId="316" xr:uid="{00000000-0005-0000-0000-00005A010000}"/>
    <cellStyle name="Input 2" xfId="317" xr:uid="{00000000-0005-0000-0000-00005B010000}"/>
    <cellStyle name="Input 2 2" xfId="318" xr:uid="{00000000-0005-0000-0000-00005C010000}"/>
    <cellStyle name="Input 2 2 2" xfId="319" xr:uid="{00000000-0005-0000-0000-00005D010000}"/>
    <cellStyle name="Input 2 3" xfId="320" xr:uid="{00000000-0005-0000-0000-00005E010000}"/>
    <cellStyle name="Input 2 3 2" xfId="321" xr:uid="{00000000-0005-0000-0000-00005F010000}"/>
    <cellStyle name="Input 2 3 3" xfId="322" xr:uid="{00000000-0005-0000-0000-000060010000}"/>
    <cellStyle name="Input 2 4" xfId="323" xr:uid="{00000000-0005-0000-0000-000061010000}"/>
    <cellStyle name="Input1" xfId="324" xr:uid="{00000000-0005-0000-0000-000062010000}"/>
    <cellStyle name="Input1 2" xfId="325" xr:uid="{00000000-0005-0000-0000-000063010000}"/>
    <cellStyle name="Input1 2 2" xfId="326" xr:uid="{00000000-0005-0000-0000-000064010000}"/>
    <cellStyle name="Input1 3" xfId="327" xr:uid="{00000000-0005-0000-0000-000065010000}"/>
    <cellStyle name="Input1 3 2" xfId="328" xr:uid="{00000000-0005-0000-0000-000066010000}"/>
    <cellStyle name="Input1 4" xfId="329" xr:uid="{00000000-0005-0000-0000-000067010000}"/>
    <cellStyle name="Input1 5" xfId="330" xr:uid="{00000000-0005-0000-0000-000068010000}"/>
    <cellStyle name="Input1%" xfId="331" xr:uid="{00000000-0005-0000-0000-000069010000}"/>
    <cellStyle name="Input1_ICRC Electricity model 1-1  (1 Feb 2003) " xfId="332" xr:uid="{00000000-0005-0000-0000-00006A010000}"/>
    <cellStyle name="Input1default" xfId="333" xr:uid="{00000000-0005-0000-0000-00006B010000}"/>
    <cellStyle name="Input1default%" xfId="334" xr:uid="{00000000-0005-0000-0000-00006C010000}"/>
    <cellStyle name="Input2" xfId="335" xr:uid="{00000000-0005-0000-0000-00006D010000}"/>
    <cellStyle name="Input2 2" xfId="336" xr:uid="{00000000-0005-0000-0000-00006E010000}"/>
    <cellStyle name="Input2 3" xfId="337" xr:uid="{00000000-0005-0000-0000-00006F010000}"/>
    <cellStyle name="Input3" xfId="338" xr:uid="{00000000-0005-0000-0000-000070010000}"/>
    <cellStyle name="Input3 2" xfId="339" xr:uid="{00000000-0005-0000-0000-000071010000}"/>
    <cellStyle name="Input3 3" xfId="340" xr:uid="{00000000-0005-0000-0000-000072010000}"/>
    <cellStyle name="InputCell" xfId="341" xr:uid="{00000000-0005-0000-0000-000073010000}"/>
    <cellStyle name="InputCell 2" xfId="342" xr:uid="{00000000-0005-0000-0000-000074010000}"/>
    <cellStyle name="InputCell 3" xfId="343" xr:uid="{00000000-0005-0000-0000-000075010000}"/>
    <cellStyle name="InputCellText" xfId="344" xr:uid="{00000000-0005-0000-0000-000076010000}"/>
    <cellStyle name="InputCellText 2" xfId="345" xr:uid="{00000000-0005-0000-0000-000077010000}"/>
    <cellStyle name="InputCellText 3" xfId="346" xr:uid="{00000000-0005-0000-0000-000078010000}"/>
    <cellStyle name="key result" xfId="347" xr:uid="{00000000-0005-0000-0000-000079010000}"/>
    <cellStyle name="Lines" xfId="348" xr:uid="{00000000-0005-0000-0000-00007A010000}"/>
    <cellStyle name="Linked Cell 2" xfId="349" xr:uid="{00000000-0005-0000-0000-00007B010000}"/>
    <cellStyle name="Local import" xfId="350" xr:uid="{00000000-0005-0000-0000-00007C010000}"/>
    <cellStyle name="Local import %" xfId="351" xr:uid="{00000000-0005-0000-0000-00007D010000}"/>
    <cellStyle name="Mine" xfId="352" xr:uid="{00000000-0005-0000-0000-00007E010000}"/>
    <cellStyle name="Model Name" xfId="353" xr:uid="{00000000-0005-0000-0000-00007F010000}"/>
    <cellStyle name="Neutral 2" xfId="354" xr:uid="{00000000-0005-0000-0000-000080010000}"/>
    <cellStyle name="NonInputCell" xfId="355" xr:uid="{00000000-0005-0000-0000-000081010000}"/>
    <cellStyle name="NonInputCell 2" xfId="356" xr:uid="{00000000-0005-0000-0000-000082010000}"/>
    <cellStyle name="NonInputCell 3" xfId="357" xr:uid="{00000000-0005-0000-0000-000083010000}"/>
    <cellStyle name="Normal" xfId="0" builtinId="0"/>
    <cellStyle name="Normal - Style1" xfId="358" xr:uid="{00000000-0005-0000-0000-000085010000}"/>
    <cellStyle name="Normal 10" xfId="5" xr:uid="{00000000-0005-0000-0000-000086010000}"/>
    <cellStyle name="Normal 10 2" xfId="359" xr:uid="{00000000-0005-0000-0000-000087010000}"/>
    <cellStyle name="Normal 10 2 2 2" xfId="693" xr:uid="{00000000-0005-0000-0000-000088010000}"/>
    <cellStyle name="Normal 11" xfId="360" xr:uid="{00000000-0005-0000-0000-000089010000}"/>
    <cellStyle name="Normal 11 2" xfId="361" xr:uid="{00000000-0005-0000-0000-00008A010000}"/>
    <cellStyle name="Normal 11 3" xfId="362" xr:uid="{00000000-0005-0000-0000-00008B010000}"/>
    <cellStyle name="Normal 11 4" xfId="363" xr:uid="{00000000-0005-0000-0000-00008C010000}"/>
    <cellStyle name="Normal 114" xfId="364" xr:uid="{00000000-0005-0000-0000-00008D010000}"/>
    <cellStyle name="Normal 114 2" xfId="365" xr:uid="{00000000-0005-0000-0000-00008E010000}"/>
    <cellStyle name="Normal 12" xfId="366" xr:uid="{00000000-0005-0000-0000-00008F010000}"/>
    <cellStyle name="Normal 12 2" xfId="367" xr:uid="{00000000-0005-0000-0000-000090010000}"/>
    <cellStyle name="Normal 13" xfId="368" xr:uid="{00000000-0005-0000-0000-000091010000}"/>
    <cellStyle name="Normal 13 2" xfId="3" xr:uid="{00000000-0005-0000-0000-000092010000}"/>
    <cellStyle name="Normal 13_29(d) - Gas extensions -tariffs" xfId="369" xr:uid="{00000000-0005-0000-0000-000093010000}"/>
    <cellStyle name="Normal 14" xfId="7" xr:uid="{00000000-0005-0000-0000-000094010000}"/>
    <cellStyle name="Normal 14 2" xfId="370" xr:uid="{00000000-0005-0000-0000-000095010000}"/>
    <cellStyle name="Normal 14 3" xfId="371" xr:uid="{00000000-0005-0000-0000-000096010000}"/>
    <cellStyle name="Normal 14 3 2" xfId="372" xr:uid="{00000000-0005-0000-0000-000097010000}"/>
    <cellStyle name="Normal 14 3 3" xfId="373" xr:uid="{00000000-0005-0000-0000-000098010000}"/>
    <cellStyle name="Normal 14 4" xfId="374" xr:uid="{00000000-0005-0000-0000-000099010000}"/>
    <cellStyle name="Normal 14 5" xfId="375" xr:uid="{00000000-0005-0000-0000-00009A010000}"/>
    <cellStyle name="Normal 15" xfId="376" xr:uid="{00000000-0005-0000-0000-00009B010000}"/>
    <cellStyle name="Normal 15 2" xfId="377" xr:uid="{00000000-0005-0000-0000-00009C010000}"/>
    <cellStyle name="Normal 16" xfId="378" xr:uid="{00000000-0005-0000-0000-00009D010000}"/>
    <cellStyle name="Normal 16 2" xfId="379" xr:uid="{00000000-0005-0000-0000-00009E010000}"/>
    <cellStyle name="Normal 16 3" xfId="380" xr:uid="{00000000-0005-0000-0000-00009F010000}"/>
    <cellStyle name="Normal 17" xfId="381" xr:uid="{00000000-0005-0000-0000-0000A0010000}"/>
    <cellStyle name="Normal 17 2" xfId="382" xr:uid="{00000000-0005-0000-0000-0000A1010000}"/>
    <cellStyle name="Normal 17 2 2" xfId="383" xr:uid="{00000000-0005-0000-0000-0000A2010000}"/>
    <cellStyle name="Normal 17 2 2 2" xfId="384" xr:uid="{00000000-0005-0000-0000-0000A3010000}"/>
    <cellStyle name="Normal 17 2 2 3" xfId="385" xr:uid="{00000000-0005-0000-0000-0000A4010000}"/>
    <cellStyle name="Normal 17 2 3" xfId="386" xr:uid="{00000000-0005-0000-0000-0000A5010000}"/>
    <cellStyle name="Normal 17 2 4" xfId="387" xr:uid="{00000000-0005-0000-0000-0000A6010000}"/>
    <cellStyle name="Normal 17 3" xfId="388" xr:uid="{00000000-0005-0000-0000-0000A7010000}"/>
    <cellStyle name="Normal 17 3 2" xfId="389" xr:uid="{00000000-0005-0000-0000-0000A8010000}"/>
    <cellStyle name="Normal 17 3 2 2" xfId="390" xr:uid="{00000000-0005-0000-0000-0000A9010000}"/>
    <cellStyle name="Normal 17 3 2 3" xfId="391" xr:uid="{00000000-0005-0000-0000-0000AA010000}"/>
    <cellStyle name="Normal 17 3 3" xfId="392" xr:uid="{00000000-0005-0000-0000-0000AB010000}"/>
    <cellStyle name="Normal 17 3 4" xfId="393" xr:uid="{00000000-0005-0000-0000-0000AC010000}"/>
    <cellStyle name="Normal 17 4" xfId="394" xr:uid="{00000000-0005-0000-0000-0000AD010000}"/>
    <cellStyle name="Normal 17 4 2" xfId="395" xr:uid="{00000000-0005-0000-0000-0000AE010000}"/>
    <cellStyle name="Normal 17 4 3" xfId="396" xr:uid="{00000000-0005-0000-0000-0000AF010000}"/>
    <cellStyle name="Normal 17 5" xfId="397" xr:uid="{00000000-0005-0000-0000-0000B0010000}"/>
    <cellStyle name="Normal 17 6" xfId="398" xr:uid="{00000000-0005-0000-0000-0000B1010000}"/>
    <cellStyle name="Normal 18" xfId="399" xr:uid="{00000000-0005-0000-0000-0000B2010000}"/>
    <cellStyle name="Normal 18 2" xfId="400" xr:uid="{00000000-0005-0000-0000-0000B3010000}"/>
    <cellStyle name="Normal 19" xfId="401" xr:uid="{00000000-0005-0000-0000-0000B4010000}"/>
    <cellStyle name="Normal 2" xfId="402" xr:uid="{00000000-0005-0000-0000-0000B5010000}"/>
    <cellStyle name="Normal 2 2" xfId="403" xr:uid="{00000000-0005-0000-0000-0000B6010000}"/>
    <cellStyle name="Normal 2 2 2" xfId="2" xr:uid="{00000000-0005-0000-0000-0000B7010000}"/>
    <cellStyle name="Normal 2 2 3" xfId="404" xr:uid="{00000000-0005-0000-0000-0000B8010000}"/>
    <cellStyle name="Normal 2 2 4" xfId="405" xr:uid="{00000000-0005-0000-0000-0000B9010000}"/>
    <cellStyle name="Normal 2 2 5" xfId="406" xr:uid="{00000000-0005-0000-0000-0000BA010000}"/>
    <cellStyle name="Normal 2 3" xfId="407" xr:uid="{00000000-0005-0000-0000-0000BB010000}"/>
    <cellStyle name="Normal 2 3 2" xfId="408" xr:uid="{00000000-0005-0000-0000-0000BC010000}"/>
    <cellStyle name="Normal 2 3_29(d) - Gas extensions -tariffs" xfId="409" xr:uid="{00000000-0005-0000-0000-0000BD010000}"/>
    <cellStyle name="Normal 2 4" xfId="410" xr:uid="{00000000-0005-0000-0000-0000BE010000}"/>
    <cellStyle name="Normal 2 4 2" xfId="411" xr:uid="{00000000-0005-0000-0000-0000BF010000}"/>
    <cellStyle name="Normal 2 4 3" xfId="412" xr:uid="{00000000-0005-0000-0000-0000C0010000}"/>
    <cellStyle name="Normal 2 5" xfId="8" xr:uid="{00000000-0005-0000-0000-0000C1010000}"/>
    <cellStyle name="Normal 2 6" xfId="413" xr:uid="{00000000-0005-0000-0000-0000C2010000}"/>
    <cellStyle name="Normal 2_29(d) - Gas extensions -tariffs" xfId="414" xr:uid="{00000000-0005-0000-0000-0000C3010000}"/>
    <cellStyle name="Normal 20" xfId="415" xr:uid="{00000000-0005-0000-0000-0000C4010000}"/>
    <cellStyle name="Normal 20 2" xfId="416" xr:uid="{00000000-0005-0000-0000-0000C5010000}"/>
    <cellStyle name="Normal 20 2 2" xfId="417" xr:uid="{00000000-0005-0000-0000-0000C6010000}"/>
    <cellStyle name="Normal 20 3" xfId="418" xr:uid="{00000000-0005-0000-0000-0000C7010000}"/>
    <cellStyle name="Normal 20 4" xfId="419" xr:uid="{00000000-0005-0000-0000-0000C8010000}"/>
    <cellStyle name="Normal 21" xfId="420" xr:uid="{00000000-0005-0000-0000-0000C9010000}"/>
    <cellStyle name="Normal 21 2" xfId="421" xr:uid="{00000000-0005-0000-0000-0000CA010000}"/>
    <cellStyle name="Normal 21 3" xfId="422" xr:uid="{00000000-0005-0000-0000-0000CB010000}"/>
    <cellStyle name="Normal 22" xfId="423" xr:uid="{00000000-0005-0000-0000-0000CC010000}"/>
    <cellStyle name="Normal 23" xfId="424" xr:uid="{00000000-0005-0000-0000-0000CD010000}"/>
    <cellStyle name="Normal 23 2" xfId="425" xr:uid="{00000000-0005-0000-0000-0000CE010000}"/>
    <cellStyle name="Normal 23 2 2" xfId="426" xr:uid="{00000000-0005-0000-0000-0000CF010000}"/>
    <cellStyle name="Normal 23 3" xfId="427" xr:uid="{00000000-0005-0000-0000-0000D0010000}"/>
    <cellStyle name="Normal 23 4" xfId="428" xr:uid="{00000000-0005-0000-0000-0000D1010000}"/>
    <cellStyle name="Normal 24" xfId="429" xr:uid="{00000000-0005-0000-0000-0000D2010000}"/>
    <cellStyle name="Normal 24 2" xfId="430" xr:uid="{00000000-0005-0000-0000-0000D3010000}"/>
    <cellStyle name="Normal 24 2 2" xfId="431" xr:uid="{00000000-0005-0000-0000-0000D4010000}"/>
    <cellStyle name="Normal 24 3" xfId="432" xr:uid="{00000000-0005-0000-0000-0000D5010000}"/>
    <cellStyle name="Normal 24 4" xfId="433" xr:uid="{00000000-0005-0000-0000-0000D6010000}"/>
    <cellStyle name="Normal 25" xfId="434" xr:uid="{00000000-0005-0000-0000-0000D7010000}"/>
    <cellStyle name="Normal 25 2" xfId="435" xr:uid="{00000000-0005-0000-0000-0000D8010000}"/>
    <cellStyle name="Normal 25 2 2" xfId="436" xr:uid="{00000000-0005-0000-0000-0000D9010000}"/>
    <cellStyle name="Normal 25 3" xfId="437" xr:uid="{00000000-0005-0000-0000-0000DA010000}"/>
    <cellStyle name="Normal 25 4" xfId="438" xr:uid="{00000000-0005-0000-0000-0000DB010000}"/>
    <cellStyle name="Normal 26" xfId="439" xr:uid="{00000000-0005-0000-0000-0000DC010000}"/>
    <cellStyle name="Normal 26 2" xfId="440" xr:uid="{00000000-0005-0000-0000-0000DD010000}"/>
    <cellStyle name="Normal 26 2 2" xfId="441" xr:uid="{00000000-0005-0000-0000-0000DE010000}"/>
    <cellStyle name="Normal 26 3" xfId="442" xr:uid="{00000000-0005-0000-0000-0000DF010000}"/>
    <cellStyle name="Normal 26 4" xfId="443" xr:uid="{00000000-0005-0000-0000-0000E0010000}"/>
    <cellStyle name="Normal 27" xfId="444" xr:uid="{00000000-0005-0000-0000-0000E1010000}"/>
    <cellStyle name="Normal 28" xfId="6" xr:uid="{00000000-0005-0000-0000-0000E2010000}"/>
    <cellStyle name="Normal 29" xfId="445" xr:uid="{00000000-0005-0000-0000-0000E3010000}"/>
    <cellStyle name="Normal 3" xfId="446" xr:uid="{00000000-0005-0000-0000-0000E4010000}"/>
    <cellStyle name="Normal 3 2" xfId="447" xr:uid="{00000000-0005-0000-0000-0000E5010000}"/>
    <cellStyle name="Normal 3 2 2" xfId="448" xr:uid="{00000000-0005-0000-0000-0000E6010000}"/>
    <cellStyle name="Normal 3 3" xfId="449" xr:uid="{00000000-0005-0000-0000-0000E7010000}"/>
    <cellStyle name="Normal 3 3 2" xfId="450" xr:uid="{00000000-0005-0000-0000-0000E8010000}"/>
    <cellStyle name="Normal 3 3 3" xfId="451" xr:uid="{00000000-0005-0000-0000-0000E9010000}"/>
    <cellStyle name="Normal 3 4" xfId="452" xr:uid="{00000000-0005-0000-0000-0000EA010000}"/>
    <cellStyle name="Normal 3 5" xfId="453" xr:uid="{00000000-0005-0000-0000-0000EB010000}"/>
    <cellStyle name="Normal 3 5 2" xfId="454" xr:uid="{00000000-0005-0000-0000-0000EC010000}"/>
    <cellStyle name="Normal 3 5 3" xfId="455" xr:uid="{00000000-0005-0000-0000-0000ED010000}"/>
    <cellStyle name="Normal 3_29(d) - Gas extensions -tariffs" xfId="456" xr:uid="{00000000-0005-0000-0000-0000EE010000}"/>
    <cellStyle name="Normal 30" xfId="457" xr:uid="{00000000-0005-0000-0000-0000EF010000}"/>
    <cellStyle name="Normal 31" xfId="458" xr:uid="{00000000-0005-0000-0000-0000F0010000}"/>
    <cellStyle name="Normal 32" xfId="4" xr:uid="{00000000-0005-0000-0000-0000F1010000}"/>
    <cellStyle name="Normal 33" xfId="459" xr:uid="{00000000-0005-0000-0000-0000F2010000}"/>
    <cellStyle name="Normal 34" xfId="460" xr:uid="{00000000-0005-0000-0000-0000F3010000}"/>
    <cellStyle name="Normal 35" xfId="694" xr:uid="{00000000-0005-0000-0000-0000F4010000}"/>
    <cellStyle name="Normal 36" xfId="695" xr:uid="{00000000-0005-0000-0000-0000F5010000}"/>
    <cellStyle name="Normal 37" xfId="696" xr:uid="{00000000-0005-0000-0000-0000F6010000}"/>
    <cellStyle name="Normal 38" xfId="461" xr:uid="{00000000-0005-0000-0000-0000F7010000}"/>
    <cellStyle name="Normal 38 2" xfId="462" xr:uid="{00000000-0005-0000-0000-0000F8010000}"/>
    <cellStyle name="Normal 38_29(d) - Gas extensions -tariffs" xfId="463" xr:uid="{00000000-0005-0000-0000-0000F9010000}"/>
    <cellStyle name="Normal 4" xfId="464" xr:uid="{00000000-0005-0000-0000-0000FA010000}"/>
    <cellStyle name="Normal 4 2" xfId="465" xr:uid="{00000000-0005-0000-0000-0000FB010000}"/>
    <cellStyle name="Normal 4 2 2" xfId="466" xr:uid="{00000000-0005-0000-0000-0000FC010000}"/>
    <cellStyle name="Normal 4 2 2 2" xfId="467" xr:uid="{00000000-0005-0000-0000-0000FD010000}"/>
    <cellStyle name="Normal 4 2 2 2 2" xfId="468" xr:uid="{00000000-0005-0000-0000-0000FE010000}"/>
    <cellStyle name="Normal 4 2 2 2 3" xfId="469" xr:uid="{00000000-0005-0000-0000-0000FF010000}"/>
    <cellStyle name="Normal 4 2 2 3" xfId="470" xr:uid="{00000000-0005-0000-0000-000000020000}"/>
    <cellStyle name="Normal 4 2 2 4" xfId="471" xr:uid="{00000000-0005-0000-0000-000001020000}"/>
    <cellStyle name="Normal 4 2 3" xfId="472" xr:uid="{00000000-0005-0000-0000-000002020000}"/>
    <cellStyle name="Normal 4 2 3 2" xfId="473" xr:uid="{00000000-0005-0000-0000-000003020000}"/>
    <cellStyle name="Normal 4 2 3 2 2" xfId="474" xr:uid="{00000000-0005-0000-0000-000004020000}"/>
    <cellStyle name="Normal 4 2 3 2 3" xfId="475" xr:uid="{00000000-0005-0000-0000-000005020000}"/>
    <cellStyle name="Normal 4 2 3 3" xfId="476" xr:uid="{00000000-0005-0000-0000-000006020000}"/>
    <cellStyle name="Normal 4 2 3 4" xfId="477" xr:uid="{00000000-0005-0000-0000-000007020000}"/>
    <cellStyle name="Normal 4 3" xfId="478" xr:uid="{00000000-0005-0000-0000-000008020000}"/>
    <cellStyle name="Normal 4 3 2" xfId="479" xr:uid="{00000000-0005-0000-0000-000009020000}"/>
    <cellStyle name="Normal 4 3 2 2" xfId="480" xr:uid="{00000000-0005-0000-0000-00000A020000}"/>
    <cellStyle name="Normal 4 3 2 3" xfId="481" xr:uid="{00000000-0005-0000-0000-00000B020000}"/>
    <cellStyle name="Normal 4 3 3" xfId="482" xr:uid="{00000000-0005-0000-0000-00000C020000}"/>
    <cellStyle name="Normal 4 3 3 2" xfId="483" xr:uid="{00000000-0005-0000-0000-00000D020000}"/>
    <cellStyle name="Normal 4 3 4" xfId="484" xr:uid="{00000000-0005-0000-0000-00000E020000}"/>
    <cellStyle name="Normal 4 4" xfId="485" xr:uid="{00000000-0005-0000-0000-00000F020000}"/>
    <cellStyle name="Normal 4 5" xfId="486" xr:uid="{00000000-0005-0000-0000-000010020000}"/>
    <cellStyle name="Normal 4 6" xfId="487" xr:uid="{00000000-0005-0000-0000-000011020000}"/>
    <cellStyle name="Normal 4_29(d) - Gas extensions -tariffs" xfId="488" xr:uid="{00000000-0005-0000-0000-000012020000}"/>
    <cellStyle name="Normal 40" xfId="489" xr:uid="{00000000-0005-0000-0000-000013020000}"/>
    <cellStyle name="Normal 40 2" xfId="490" xr:uid="{00000000-0005-0000-0000-000014020000}"/>
    <cellStyle name="Normal 40_29(d) - Gas extensions -tariffs" xfId="491" xr:uid="{00000000-0005-0000-0000-000015020000}"/>
    <cellStyle name="Normal 5" xfId="492" xr:uid="{00000000-0005-0000-0000-000016020000}"/>
    <cellStyle name="Normal 5 2" xfId="493" xr:uid="{00000000-0005-0000-0000-000017020000}"/>
    <cellStyle name="Normal 5 3" xfId="494" xr:uid="{00000000-0005-0000-0000-000018020000}"/>
    <cellStyle name="Normal 6" xfId="495" xr:uid="{00000000-0005-0000-0000-000019020000}"/>
    <cellStyle name="Normal 6 2" xfId="496" xr:uid="{00000000-0005-0000-0000-00001A020000}"/>
    <cellStyle name="Normal 6 2 2" xfId="497" xr:uid="{00000000-0005-0000-0000-00001B020000}"/>
    <cellStyle name="Normal 6 2 3" xfId="498" xr:uid="{00000000-0005-0000-0000-00001C020000}"/>
    <cellStyle name="Normal 7" xfId="499" xr:uid="{00000000-0005-0000-0000-00001D020000}"/>
    <cellStyle name="Normal 7 2" xfId="500" xr:uid="{00000000-0005-0000-0000-00001E020000}"/>
    <cellStyle name="Normal 7 2 2" xfId="501" xr:uid="{00000000-0005-0000-0000-00001F020000}"/>
    <cellStyle name="Normal 7 2 2 2" xfId="502" xr:uid="{00000000-0005-0000-0000-000020020000}"/>
    <cellStyle name="Normal 7 2 2 3" xfId="503" xr:uid="{00000000-0005-0000-0000-000021020000}"/>
    <cellStyle name="Normal 7 2 3" xfId="504" xr:uid="{00000000-0005-0000-0000-000022020000}"/>
    <cellStyle name="Normal 7 2 4" xfId="505" xr:uid="{00000000-0005-0000-0000-000023020000}"/>
    <cellStyle name="Normal 8" xfId="506" xr:uid="{00000000-0005-0000-0000-000024020000}"/>
    <cellStyle name="Normal 8 2" xfId="507" xr:uid="{00000000-0005-0000-0000-000025020000}"/>
    <cellStyle name="Normal 8 2 2" xfId="508" xr:uid="{00000000-0005-0000-0000-000026020000}"/>
    <cellStyle name="Normal 8 2 3" xfId="509" xr:uid="{00000000-0005-0000-0000-000027020000}"/>
    <cellStyle name="Normal 8 2 3 2" xfId="510" xr:uid="{00000000-0005-0000-0000-000028020000}"/>
    <cellStyle name="Normal 8 2 3 3" xfId="511" xr:uid="{00000000-0005-0000-0000-000029020000}"/>
    <cellStyle name="Normal 8 2 4" xfId="512" xr:uid="{00000000-0005-0000-0000-00002A020000}"/>
    <cellStyle name="Normal 9" xfId="513" xr:uid="{00000000-0005-0000-0000-00002B020000}"/>
    <cellStyle name="Normal 9 2" xfId="514" xr:uid="{00000000-0005-0000-0000-00002C020000}"/>
    <cellStyle name="Note 2" xfId="515" xr:uid="{00000000-0005-0000-0000-00002D020000}"/>
    <cellStyle name="Note 2 2" xfId="516" xr:uid="{00000000-0005-0000-0000-00002E020000}"/>
    <cellStyle name="Note 2 2 2" xfId="517" xr:uid="{00000000-0005-0000-0000-00002F020000}"/>
    <cellStyle name="Note 2 3" xfId="518" xr:uid="{00000000-0005-0000-0000-000030020000}"/>
    <cellStyle name="Note 2 3 2" xfId="519" xr:uid="{00000000-0005-0000-0000-000031020000}"/>
    <cellStyle name="Note 2 3 3" xfId="520" xr:uid="{00000000-0005-0000-0000-000032020000}"/>
    <cellStyle name="Note 2 4" xfId="521" xr:uid="{00000000-0005-0000-0000-000033020000}"/>
    <cellStyle name="Note 3" xfId="522" xr:uid="{00000000-0005-0000-0000-000034020000}"/>
    <cellStyle name="Note 3 2" xfId="523" xr:uid="{00000000-0005-0000-0000-000035020000}"/>
    <cellStyle name="Note 3 2 2" xfId="524" xr:uid="{00000000-0005-0000-0000-000036020000}"/>
    <cellStyle name="Note 3 3" xfId="525" xr:uid="{00000000-0005-0000-0000-000037020000}"/>
    <cellStyle name="Note 3 3 2" xfId="526" xr:uid="{00000000-0005-0000-0000-000038020000}"/>
    <cellStyle name="Note 3 3 3" xfId="527" xr:uid="{00000000-0005-0000-0000-000039020000}"/>
    <cellStyle name="Note 3 4" xfId="528" xr:uid="{00000000-0005-0000-0000-00003A020000}"/>
    <cellStyle name="Note 4" xfId="529" xr:uid="{00000000-0005-0000-0000-00003B020000}"/>
    <cellStyle name="Note 4 2" xfId="530" xr:uid="{00000000-0005-0000-0000-00003C020000}"/>
    <cellStyle name="Note 4 2 2" xfId="531" xr:uid="{00000000-0005-0000-0000-00003D020000}"/>
    <cellStyle name="Note 4 3" xfId="532" xr:uid="{00000000-0005-0000-0000-00003E020000}"/>
    <cellStyle name="Note 4 3 2" xfId="533" xr:uid="{00000000-0005-0000-0000-00003F020000}"/>
    <cellStyle name="Note 4 3 3" xfId="534" xr:uid="{00000000-0005-0000-0000-000040020000}"/>
    <cellStyle name="Note 4 4" xfId="535" xr:uid="{00000000-0005-0000-0000-000041020000}"/>
    <cellStyle name="Output 2" xfId="536" xr:uid="{00000000-0005-0000-0000-000042020000}"/>
    <cellStyle name="Output 2 2" xfId="537" xr:uid="{00000000-0005-0000-0000-000043020000}"/>
    <cellStyle name="Output 2 2 2" xfId="538" xr:uid="{00000000-0005-0000-0000-000044020000}"/>
    <cellStyle name="Output 2 3" xfId="539" xr:uid="{00000000-0005-0000-0000-000045020000}"/>
    <cellStyle name="Output 2 3 2" xfId="540" xr:uid="{00000000-0005-0000-0000-000046020000}"/>
    <cellStyle name="Output 2 3 3" xfId="541" xr:uid="{00000000-0005-0000-0000-000047020000}"/>
    <cellStyle name="Output 2 4" xfId="542" xr:uid="{00000000-0005-0000-0000-000048020000}"/>
    <cellStyle name="Percent" xfId="1" builtinId="5"/>
    <cellStyle name="Percent [2]" xfId="543" xr:uid="{00000000-0005-0000-0000-00004A020000}"/>
    <cellStyle name="Percent [2] 2" xfId="544" xr:uid="{00000000-0005-0000-0000-00004B020000}"/>
    <cellStyle name="Percent [2]_29(d) - Gas extensions -tariffs" xfId="545" xr:uid="{00000000-0005-0000-0000-00004C020000}"/>
    <cellStyle name="Percent 10" xfId="697" xr:uid="{00000000-0005-0000-0000-00004D020000}"/>
    <cellStyle name="Percent 11" xfId="698" xr:uid="{00000000-0005-0000-0000-00004E020000}"/>
    <cellStyle name="Percent 12" xfId="546" xr:uid="{00000000-0005-0000-0000-00004F020000}"/>
    <cellStyle name="Percent 12 2" xfId="547" xr:uid="{00000000-0005-0000-0000-000050020000}"/>
    <cellStyle name="Percent 12 2 2" xfId="548" xr:uid="{00000000-0005-0000-0000-000051020000}"/>
    <cellStyle name="Percent 12 3" xfId="549" xr:uid="{00000000-0005-0000-0000-000052020000}"/>
    <cellStyle name="Percent 12 4" xfId="550" xr:uid="{00000000-0005-0000-0000-000053020000}"/>
    <cellStyle name="Percent 2" xfId="551" xr:uid="{00000000-0005-0000-0000-000054020000}"/>
    <cellStyle name="Percent 2 2" xfId="552" xr:uid="{00000000-0005-0000-0000-000055020000}"/>
    <cellStyle name="Percent 2 2 2" xfId="553" xr:uid="{00000000-0005-0000-0000-000056020000}"/>
    <cellStyle name="Percent 2 2 2 2" xfId="554" xr:uid="{00000000-0005-0000-0000-000057020000}"/>
    <cellStyle name="Percent 2 2 2 2 2" xfId="555" xr:uid="{00000000-0005-0000-0000-000058020000}"/>
    <cellStyle name="Percent 2 2 2 2 3" xfId="556" xr:uid="{00000000-0005-0000-0000-000059020000}"/>
    <cellStyle name="Percent 2 2 2 3" xfId="557" xr:uid="{00000000-0005-0000-0000-00005A020000}"/>
    <cellStyle name="Percent 2 2 2 4" xfId="558" xr:uid="{00000000-0005-0000-0000-00005B020000}"/>
    <cellStyle name="Percent 2 2 3" xfId="559" xr:uid="{00000000-0005-0000-0000-00005C020000}"/>
    <cellStyle name="Percent 2 2 3 2" xfId="560" xr:uid="{00000000-0005-0000-0000-00005D020000}"/>
    <cellStyle name="Percent 2 2 3 2 2" xfId="561" xr:uid="{00000000-0005-0000-0000-00005E020000}"/>
    <cellStyle name="Percent 2 2 3 2 3" xfId="562" xr:uid="{00000000-0005-0000-0000-00005F020000}"/>
    <cellStyle name="Percent 2 2 3 3" xfId="563" xr:uid="{00000000-0005-0000-0000-000060020000}"/>
    <cellStyle name="Percent 2 2 3 4" xfId="564" xr:uid="{00000000-0005-0000-0000-000061020000}"/>
    <cellStyle name="Percent 2 3" xfId="565" xr:uid="{00000000-0005-0000-0000-000062020000}"/>
    <cellStyle name="Percent 2 3 2" xfId="566" xr:uid="{00000000-0005-0000-0000-000063020000}"/>
    <cellStyle name="Percent 2 3 2 2" xfId="567" xr:uid="{00000000-0005-0000-0000-000064020000}"/>
    <cellStyle name="Percent 2 3 2 3" xfId="568" xr:uid="{00000000-0005-0000-0000-000065020000}"/>
    <cellStyle name="Percent 2 3 3" xfId="569" xr:uid="{00000000-0005-0000-0000-000066020000}"/>
    <cellStyle name="Percent 2 3 4" xfId="570" xr:uid="{00000000-0005-0000-0000-000067020000}"/>
    <cellStyle name="Percent 2 4" xfId="571" xr:uid="{00000000-0005-0000-0000-000068020000}"/>
    <cellStyle name="Percent 2 4 2" xfId="572" xr:uid="{00000000-0005-0000-0000-000069020000}"/>
    <cellStyle name="Percent 2 4 2 2" xfId="573" xr:uid="{00000000-0005-0000-0000-00006A020000}"/>
    <cellStyle name="Percent 2 4 2 3" xfId="574" xr:uid="{00000000-0005-0000-0000-00006B020000}"/>
    <cellStyle name="Percent 2 4 3" xfId="575" xr:uid="{00000000-0005-0000-0000-00006C020000}"/>
    <cellStyle name="Percent 2 4 4" xfId="576" xr:uid="{00000000-0005-0000-0000-00006D020000}"/>
    <cellStyle name="Percent 3" xfId="577" xr:uid="{00000000-0005-0000-0000-00006E020000}"/>
    <cellStyle name="Percent 3 2" xfId="578" xr:uid="{00000000-0005-0000-0000-00006F020000}"/>
    <cellStyle name="Percent 3 4" xfId="579" xr:uid="{00000000-0005-0000-0000-000070020000}"/>
    <cellStyle name="Percent 3 4 2" xfId="580" xr:uid="{00000000-0005-0000-0000-000071020000}"/>
    <cellStyle name="Percent 3 4 3" xfId="581" xr:uid="{00000000-0005-0000-0000-000072020000}"/>
    <cellStyle name="Percent 4" xfId="582" xr:uid="{00000000-0005-0000-0000-000073020000}"/>
    <cellStyle name="Percent 5" xfId="583" xr:uid="{00000000-0005-0000-0000-000074020000}"/>
    <cellStyle name="Percent 5 2" xfId="584" xr:uid="{00000000-0005-0000-0000-000075020000}"/>
    <cellStyle name="Percent 5 3" xfId="585" xr:uid="{00000000-0005-0000-0000-000076020000}"/>
    <cellStyle name="Percent 6" xfId="586" xr:uid="{00000000-0005-0000-0000-000077020000}"/>
    <cellStyle name="Percent 7" xfId="587" xr:uid="{00000000-0005-0000-0000-000078020000}"/>
    <cellStyle name="Percent 8" xfId="588" xr:uid="{00000000-0005-0000-0000-000079020000}"/>
    <cellStyle name="Percent 9" xfId="699" xr:uid="{00000000-0005-0000-0000-00007A020000}"/>
    <cellStyle name="Percentage" xfId="589" xr:uid="{00000000-0005-0000-0000-00007B020000}"/>
    <cellStyle name="Period Title" xfId="590" xr:uid="{00000000-0005-0000-0000-00007C020000}"/>
    <cellStyle name="PSChar" xfId="591" xr:uid="{00000000-0005-0000-0000-00007D020000}"/>
    <cellStyle name="PSDate" xfId="592" xr:uid="{00000000-0005-0000-0000-00007E020000}"/>
    <cellStyle name="PSDec" xfId="593" xr:uid="{00000000-0005-0000-0000-00007F020000}"/>
    <cellStyle name="PSDetail" xfId="594" xr:uid="{00000000-0005-0000-0000-000080020000}"/>
    <cellStyle name="PSHeading" xfId="595" xr:uid="{00000000-0005-0000-0000-000081020000}"/>
    <cellStyle name="PSHeading 2" xfId="596" xr:uid="{00000000-0005-0000-0000-000082020000}"/>
    <cellStyle name="PSHeading 2 2" xfId="597" xr:uid="{00000000-0005-0000-0000-000083020000}"/>
    <cellStyle name="PSHeading 2 2 2" xfId="598" xr:uid="{00000000-0005-0000-0000-000084020000}"/>
    <cellStyle name="PSHeading 2 3" xfId="599" xr:uid="{00000000-0005-0000-0000-000085020000}"/>
    <cellStyle name="PSHeading 3" xfId="600" xr:uid="{00000000-0005-0000-0000-000086020000}"/>
    <cellStyle name="PSHeading 3 2" xfId="601" xr:uid="{00000000-0005-0000-0000-000087020000}"/>
    <cellStyle name="PSHeading 3 2 2" xfId="602" xr:uid="{00000000-0005-0000-0000-000088020000}"/>
    <cellStyle name="PSHeading 3 2 2 2" xfId="700" xr:uid="{00000000-0005-0000-0000-000089020000}"/>
    <cellStyle name="PSHeading 3 2 3" xfId="701" xr:uid="{00000000-0005-0000-0000-00008A020000}"/>
    <cellStyle name="PSHeading 3 3" xfId="603" xr:uid="{00000000-0005-0000-0000-00008B020000}"/>
    <cellStyle name="PSHeading 4" xfId="604" xr:uid="{00000000-0005-0000-0000-00008C020000}"/>
    <cellStyle name="PSHeading 4 2" xfId="605" xr:uid="{00000000-0005-0000-0000-00008D020000}"/>
    <cellStyle name="PSHeading 5" xfId="702" xr:uid="{00000000-0005-0000-0000-00008E020000}"/>
    <cellStyle name="PSInt" xfId="606" xr:uid="{00000000-0005-0000-0000-00008F020000}"/>
    <cellStyle name="PSSpacer" xfId="607" xr:uid="{00000000-0005-0000-0000-000090020000}"/>
    <cellStyle name="Ratio" xfId="608" xr:uid="{00000000-0005-0000-0000-000091020000}"/>
    <cellStyle name="Ratio 2" xfId="609" xr:uid="{00000000-0005-0000-0000-000092020000}"/>
    <cellStyle name="Ratio_29(d) - Gas extensions -tariffs" xfId="610" xr:uid="{00000000-0005-0000-0000-000093020000}"/>
    <cellStyle name="Right Date" xfId="611" xr:uid="{00000000-0005-0000-0000-000094020000}"/>
    <cellStyle name="Right Number" xfId="612" xr:uid="{00000000-0005-0000-0000-000095020000}"/>
    <cellStyle name="Right Year" xfId="613" xr:uid="{00000000-0005-0000-0000-000096020000}"/>
    <cellStyle name="RIN_Input$_3dp" xfId="614" xr:uid="{00000000-0005-0000-0000-000097020000}"/>
    <cellStyle name="SAPError" xfId="615" xr:uid="{00000000-0005-0000-0000-000098020000}"/>
    <cellStyle name="SAPError 2" xfId="616" xr:uid="{00000000-0005-0000-0000-000099020000}"/>
    <cellStyle name="SAPKey" xfId="617" xr:uid="{00000000-0005-0000-0000-00009A020000}"/>
    <cellStyle name="SAPKey 2" xfId="618" xr:uid="{00000000-0005-0000-0000-00009B020000}"/>
    <cellStyle name="SAPLocked" xfId="619" xr:uid="{00000000-0005-0000-0000-00009C020000}"/>
    <cellStyle name="SAPLocked 2" xfId="620" xr:uid="{00000000-0005-0000-0000-00009D020000}"/>
    <cellStyle name="SAPOutput" xfId="621" xr:uid="{00000000-0005-0000-0000-00009E020000}"/>
    <cellStyle name="SAPOutput 2" xfId="622" xr:uid="{00000000-0005-0000-0000-00009F020000}"/>
    <cellStyle name="SAPSpace" xfId="623" xr:uid="{00000000-0005-0000-0000-0000A0020000}"/>
    <cellStyle name="SAPSpace 2" xfId="624" xr:uid="{00000000-0005-0000-0000-0000A1020000}"/>
    <cellStyle name="SAPText" xfId="625" xr:uid="{00000000-0005-0000-0000-0000A2020000}"/>
    <cellStyle name="SAPText 2" xfId="626" xr:uid="{00000000-0005-0000-0000-0000A3020000}"/>
    <cellStyle name="SAPUnLocked" xfId="627" xr:uid="{00000000-0005-0000-0000-0000A4020000}"/>
    <cellStyle name="SAPUnLocked 2" xfId="628" xr:uid="{00000000-0005-0000-0000-0000A5020000}"/>
    <cellStyle name="Sheet Title" xfId="629" xr:uid="{00000000-0005-0000-0000-0000A6020000}"/>
    <cellStyle name="SheetHeader1" xfId="630" xr:uid="{00000000-0005-0000-0000-0000A7020000}"/>
    <cellStyle name="Style 1" xfId="631" xr:uid="{00000000-0005-0000-0000-0000A8020000}"/>
    <cellStyle name="Style 1 2" xfId="632" xr:uid="{00000000-0005-0000-0000-0000A9020000}"/>
    <cellStyle name="Style 1 2 2" xfId="633" xr:uid="{00000000-0005-0000-0000-0000AA020000}"/>
    <cellStyle name="Style 1 3" xfId="634" xr:uid="{00000000-0005-0000-0000-0000AB020000}"/>
    <cellStyle name="Style 1 3 2" xfId="635" xr:uid="{00000000-0005-0000-0000-0000AC020000}"/>
    <cellStyle name="Style 1 3 3" xfId="636" xr:uid="{00000000-0005-0000-0000-0000AD020000}"/>
    <cellStyle name="Style 1 4" xfId="637" xr:uid="{00000000-0005-0000-0000-0000AE020000}"/>
    <cellStyle name="Style 1_29(d) - Gas extensions -tariffs" xfId="638" xr:uid="{00000000-0005-0000-0000-0000AF020000}"/>
    <cellStyle name="Style2" xfId="639" xr:uid="{00000000-0005-0000-0000-0000B0020000}"/>
    <cellStyle name="Style3" xfId="640" xr:uid="{00000000-0005-0000-0000-0000B1020000}"/>
    <cellStyle name="Style4" xfId="641" xr:uid="{00000000-0005-0000-0000-0000B2020000}"/>
    <cellStyle name="Style4 2" xfId="642" xr:uid="{00000000-0005-0000-0000-0000B3020000}"/>
    <cellStyle name="Style4_29(d) - Gas extensions -tariffs" xfId="643" xr:uid="{00000000-0005-0000-0000-0000B4020000}"/>
    <cellStyle name="Style5" xfId="644" xr:uid="{00000000-0005-0000-0000-0000B5020000}"/>
    <cellStyle name="Style5 2" xfId="645" xr:uid="{00000000-0005-0000-0000-0000B6020000}"/>
    <cellStyle name="Style5_29(d) - Gas extensions -tariffs" xfId="646" xr:uid="{00000000-0005-0000-0000-0000B7020000}"/>
    <cellStyle name="Table Head Green" xfId="647" xr:uid="{00000000-0005-0000-0000-0000B8020000}"/>
    <cellStyle name="Table Head_pldt" xfId="648" xr:uid="{00000000-0005-0000-0000-0000B9020000}"/>
    <cellStyle name="Table Source" xfId="649" xr:uid="{00000000-0005-0000-0000-0000BA020000}"/>
    <cellStyle name="Table Units" xfId="650" xr:uid="{00000000-0005-0000-0000-0000BB020000}"/>
    <cellStyle name="TableLvl2" xfId="651" xr:uid="{00000000-0005-0000-0000-0000BC020000}"/>
    <cellStyle name="TableLvl3" xfId="652" xr:uid="{00000000-0005-0000-0000-0000BD020000}"/>
    <cellStyle name="Text" xfId="653" xr:uid="{00000000-0005-0000-0000-0000BE020000}"/>
    <cellStyle name="Text 2" xfId="654" xr:uid="{00000000-0005-0000-0000-0000BF020000}"/>
    <cellStyle name="Text 3" xfId="655" xr:uid="{00000000-0005-0000-0000-0000C0020000}"/>
    <cellStyle name="Text Head 1" xfId="656" xr:uid="{00000000-0005-0000-0000-0000C1020000}"/>
    <cellStyle name="Text Head 2" xfId="657" xr:uid="{00000000-0005-0000-0000-0000C2020000}"/>
    <cellStyle name="Text Indent 2" xfId="658" xr:uid="{00000000-0005-0000-0000-0000C3020000}"/>
    <cellStyle name="Theirs" xfId="659" xr:uid="{00000000-0005-0000-0000-0000C4020000}"/>
    <cellStyle name="Title 2" xfId="660" xr:uid="{00000000-0005-0000-0000-0000C5020000}"/>
    <cellStyle name="TOC 1" xfId="661" xr:uid="{00000000-0005-0000-0000-0000C6020000}"/>
    <cellStyle name="TOC 2" xfId="662" xr:uid="{00000000-0005-0000-0000-0000C7020000}"/>
    <cellStyle name="TOC 3" xfId="663" xr:uid="{00000000-0005-0000-0000-0000C8020000}"/>
    <cellStyle name="Total 2" xfId="664" xr:uid="{00000000-0005-0000-0000-0000C9020000}"/>
    <cellStyle name="Total 2 2" xfId="665" xr:uid="{00000000-0005-0000-0000-0000CA020000}"/>
    <cellStyle name="Total 2 2 2" xfId="666" xr:uid="{00000000-0005-0000-0000-0000CB020000}"/>
    <cellStyle name="Total 2 3" xfId="667" xr:uid="{00000000-0005-0000-0000-0000CC020000}"/>
    <cellStyle name="Total 2 3 2" xfId="668" xr:uid="{00000000-0005-0000-0000-0000CD020000}"/>
    <cellStyle name="Total 2 3 3" xfId="669" xr:uid="{00000000-0005-0000-0000-0000CE020000}"/>
    <cellStyle name="Total 2 4" xfId="670" xr:uid="{00000000-0005-0000-0000-0000CF020000}"/>
    <cellStyle name="Warning Text 2" xfId="671" xr:uid="{00000000-0005-0000-0000-0000D0020000}"/>
    <cellStyle name="year" xfId="672" xr:uid="{00000000-0005-0000-0000-0000D1020000}"/>
    <cellStyle name="year 2" xfId="673" xr:uid="{00000000-0005-0000-0000-0000D2020000}"/>
    <cellStyle name="year_29(d) - Gas extensions -tariffs" xfId="674" xr:uid="{00000000-0005-0000-0000-0000D3020000}"/>
  </cellStyles>
  <dxfs count="8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B52F7-A7AE-426D-8AF4-DE8AE593662B}">
  <sheetPr>
    <tabColor rgb="FF92D050"/>
  </sheetPr>
  <dimension ref="A1:JZ58"/>
  <sheetViews>
    <sheetView showGridLines="0" tabSelected="1" zoomScaleNormal="100" workbookViewId="0">
      <selection activeCell="B41" sqref="B41"/>
    </sheetView>
  </sheetViews>
  <sheetFormatPr defaultColWidth="9.140625" defaultRowHeight="15"/>
  <cols>
    <col min="1" max="1" width="7.140625" style="2" customWidth="1"/>
    <col min="2" max="2" width="78.28515625" style="3" customWidth="1"/>
    <col min="3" max="24" width="12.28515625" style="3" customWidth="1"/>
    <col min="25" max="29" width="12.28515625" style="99" customWidth="1"/>
    <col min="30" max="30" width="9.140625" style="99"/>
    <col min="31" max="16384" width="9.140625" style="3"/>
  </cols>
  <sheetData>
    <row r="1" spans="1:286" ht="24.95" customHeight="1">
      <c r="B1" s="241" t="s">
        <v>54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99"/>
    </row>
    <row r="2" spans="1:286" s="99" customFormat="1" ht="15.75" thickBot="1">
      <c r="A2" s="2"/>
    </row>
    <row r="3" spans="1:286" s="99" customFormat="1" ht="16.5" thickBot="1">
      <c r="A3" s="2"/>
      <c r="B3" s="5" t="s">
        <v>20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86"/>
    </row>
    <row r="4" spans="1:286" s="7" customFormat="1" ht="15.75">
      <c r="A4" s="2"/>
      <c r="B4" s="87"/>
      <c r="C4" s="95" t="s">
        <v>0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133" t="s">
        <v>21</v>
      </c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</row>
    <row r="5" spans="1:286" ht="16.5" thickBot="1">
      <c r="B5" s="87"/>
      <c r="C5" s="88" t="s">
        <v>7</v>
      </c>
      <c r="D5" s="8" t="s">
        <v>9</v>
      </c>
      <c r="E5" s="9" t="s">
        <v>11</v>
      </c>
      <c r="F5" s="9" t="s">
        <v>13</v>
      </c>
      <c r="G5" s="9" t="s">
        <v>1</v>
      </c>
      <c r="H5" s="9" t="s">
        <v>2</v>
      </c>
      <c r="I5" s="9" t="s">
        <v>3</v>
      </c>
      <c r="J5" s="9" t="s">
        <v>4</v>
      </c>
      <c r="K5" s="9" t="s">
        <v>5</v>
      </c>
      <c r="L5" s="9" t="s">
        <v>6</v>
      </c>
      <c r="M5" s="9" t="s">
        <v>8</v>
      </c>
      <c r="N5" s="97" t="s">
        <v>10</v>
      </c>
      <c r="O5" s="99"/>
      <c r="P5" s="99"/>
      <c r="Q5" s="99"/>
      <c r="R5" s="99"/>
      <c r="S5" s="99"/>
      <c r="T5" s="99"/>
      <c r="U5" s="99"/>
      <c r="V5" s="99"/>
      <c r="W5" s="99"/>
      <c r="X5" s="99"/>
      <c r="AG5" s="99"/>
    </row>
    <row r="6" spans="1:286">
      <c r="B6" s="11" t="s">
        <v>41</v>
      </c>
      <c r="C6" s="134"/>
      <c r="D6" s="135">
        <v>105.9</v>
      </c>
      <c r="E6" s="135">
        <v>107.5</v>
      </c>
      <c r="F6" s="135">
        <v>108.6</v>
      </c>
      <c r="G6" s="135">
        <v>110.7</v>
      </c>
      <c r="H6" s="135">
        <v>113</v>
      </c>
      <c r="I6" s="135">
        <v>114.8</v>
      </c>
      <c r="J6" s="135">
        <v>114.4</v>
      </c>
      <c r="K6" s="135">
        <v>118.8</v>
      </c>
      <c r="L6" s="135">
        <v>126.1</v>
      </c>
      <c r="M6" s="135">
        <v>133.69999999999999</v>
      </c>
      <c r="N6" s="136">
        <f>M6*(1+3.6%)</f>
        <v>138.51319999999998</v>
      </c>
      <c r="O6" s="99"/>
      <c r="P6" s="100"/>
      <c r="Q6" s="100"/>
      <c r="R6" s="100"/>
      <c r="S6" s="100"/>
      <c r="T6" s="99"/>
      <c r="U6" s="99"/>
      <c r="V6" s="99"/>
      <c r="W6" s="99"/>
      <c r="X6" s="99"/>
      <c r="AG6" s="99"/>
      <c r="AH6" s="99"/>
    </row>
    <row r="7" spans="1:286">
      <c r="B7" s="12" t="s">
        <v>22</v>
      </c>
      <c r="C7" s="10"/>
      <c r="D7" s="137"/>
      <c r="E7" s="138">
        <f t="shared" ref="E7:N7" si="0">+E6/D6-1</f>
        <v>1.5108593012275628E-2</v>
      </c>
      <c r="F7" s="138">
        <f t="shared" si="0"/>
        <v>1.0232558139534831E-2</v>
      </c>
      <c r="G7" s="138">
        <f t="shared" si="0"/>
        <v>1.9337016574585641E-2</v>
      </c>
      <c r="H7" s="138">
        <f t="shared" si="0"/>
        <v>2.0776874435411097E-2</v>
      </c>
      <c r="I7" s="138">
        <f t="shared" si="0"/>
        <v>1.5929203539823078E-2</v>
      </c>
      <c r="J7" s="138">
        <f t="shared" si="0"/>
        <v>-3.4843205574912606E-3</v>
      </c>
      <c r="K7" s="138">
        <f t="shared" si="0"/>
        <v>3.8461538461538325E-2</v>
      </c>
      <c r="L7" s="138">
        <f t="shared" si="0"/>
        <v>6.1447811447811418E-2</v>
      </c>
      <c r="M7" s="138">
        <f t="shared" si="0"/>
        <v>6.0269627279936566E-2</v>
      </c>
      <c r="N7" s="139">
        <f t="shared" si="0"/>
        <v>3.6000000000000032E-2</v>
      </c>
      <c r="O7" s="99"/>
      <c r="P7" s="99"/>
      <c r="Q7" s="99"/>
      <c r="R7" s="99"/>
      <c r="S7" s="99"/>
      <c r="T7" s="99"/>
      <c r="U7" s="99"/>
      <c r="V7" s="99"/>
      <c r="W7" s="99"/>
      <c r="X7" s="99"/>
    </row>
    <row r="8" spans="1:286" ht="15.75" thickBot="1">
      <c r="B8" s="13" t="s">
        <v>51</v>
      </c>
      <c r="C8" s="14"/>
      <c r="D8" s="140">
        <f>E8/(1+E7)</f>
        <v>0.76454807195270913</v>
      </c>
      <c r="E8" s="141">
        <f t="shared" ref="E8:M8" si="1">F8/(1+F7)</f>
        <v>0.7760993176101626</v>
      </c>
      <c r="F8" s="141">
        <f t="shared" si="1"/>
        <v>0.78404079899966195</v>
      </c>
      <c r="G8" s="141">
        <f t="shared" si="1"/>
        <v>0.79920180892506976</v>
      </c>
      <c r="H8" s="141">
        <f t="shared" si="1"/>
        <v>0.81580672455765935</v>
      </c>
      <c r="I8" s="141">
        <f t="shared" si="1"/>
        <v>0.82880187592229471</v>
      </c>
      <c r="J8" s="141">
        <f t="shared" si="1"/>
        <v>0.82591406450793137</v>
      </c>
      <c r="K8" s="141">
        <f t="shared" si="1"/>
        <v>0.85767999006592865</v>
      </c>
      <c r="L8" s="141">
        <f t="shared" si="1"/>
        <v>0.91038254837806065</v>
      </c>
      <c r="M8" s="141">
        <f t="shared" si="1"/>
        <v>0.96525096525096521</v>
      </c>
      <c r="N8" s="142">
        <v>1</v>
      </c>
      <c r="O8" s="99"/>
      <c r="P8" s="99"/>
      <c r="Q8" s="99"/>
      <c r="R8" s="99"/>
      <c r="S8" s="99"/>
      <c r="T8" s="99"/>
      <c r="U8" s="99"/>
      <c r="V8" s="99"/>
      <c r="W8" s="99"/>
      <c r="X8" s="99"/>
    </row>
    <row r="9" spans="1:286">
      <c r="B9" s="15"/>
      <c r="C9" s="16"/>
      <c r="D9" s="16"/>
      <c r="E9" s="90"/>
      <c r="F9" s="90"/>
      <c r="G9" s="90"/>
      <c r="H9" s="90"/>
      <c r="I9" s="90"/>
      <c r="J9" s="17"/>
      <c r="K9" s="18"/>
      <c r="L9" s="17"/>
      <c r="M9" s="19"/>
      <c r="N9" s="18"/>
      <c r="O9" s="17"/>
      <c r="P9" s="17"/>
      <c r="Q9" s="17"/>
      <c r="R9" s="17"/>
      <c r="S9" s="18"/>
      <c r="T9" s="18"/>
      <c r="U9" s="18"/>
      <c r="V9" s="18"/>
      <c r="W9" s="18"/>
      <c r="X9" s="99"/>
    </row>
    <row r="10" spans="1:286">
      <c r="B10" s="15"/>
      <c r="C10" s="16"/>
      <c r="D10" s="16"/>
      <c r="E10" s="16"/>
      <c r="F10" s="16"/>
      <c r="G10" s="16"/>
      <c r="H10" s="16"/>
      <c r="I10" s="16"/>
      <c r="J10" s="17"/>
      <c r="K10" s="99"/>
      <c r="L10" s="99"/>
      <c r="M10" s="99"/>
      <c r="N10" s="99"/>
      <c r="O10" s="99"/>
      <c r="P10" s="99"/>
      <c r="Q10" s="99"/>
      <c r="R10" s="17"/>
      <c r="S10" s="18"/>
      <c r="T10" s="18"/>
      <c r="U10" s="18"/>
      <c r="V10" s="18"/>
      <c r="W10" s="18"/>
      <c r="X10" s="99"/>
    </row>
    <row r="11" spans="1:286">
      <c r="B11" s="15"/>
      <c r="C11" s="16"/>
      <c r="D11" s="16"/>
      <c r="E11" s="16"/>
      <c r="F11" s="16"/>
      <c r="G11" s="16"/>
      <c r="H11" s="16"/>
      <c r="I11" s="16"/>
      <c r="J11" s="17"/>
      <c r="K11" s="18"/>
      <c r="L11" s="17"/>
      <c r="M11" s="19"/>
      <c r="N11" s="18"/>
      <c r="O11" s="17"/>
      <c r="P11" s="17"/>
      <c r="Q11" s="17"/>
      <c r="R11" s="17"/>
      <c r="S11" s="18"/>
      <c r="T11" s="18"/>
      <c r="U11" s="18"/>
      <c r="V11" s="18"/>
      <c r="W11" s="18"/>
      <c r="X11" s="99"/>
    </row>
    <row r="12" spans="1:286" s="22" customFormat="1" ht="18.75">
      <c r="A12" s="2"/>
      <c r="B12" s="20" t="s">
        <v>37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99"/>
      <c r="Y12" s="99"/>
      <c r="Z12" s="99"/>
      <c r="AA12" s="99"/>
      <c r="AB12" s="99"/>
      <c r="AC12" s="99"/>
      <c r="AD12" s="99"/>
    </row>
    <row r="13" spans="1:286" s="99" customFormat="1" ht="15.75" thickBot="1">
      <c r="A13" s="2"/>
    </row>
    <row r="14" spans="1:286" s="99" customFormat="1" ht="15.75" thickBot="1">
      <c r="A14" s="2"/>
      <c r="B14" s="89" t="s">
        <v>40</v>
      </c>
      <c r="C14" s="143" t="s">
        <v>2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</row>
    <row r="15" spans="1:286" s="99" customFormat="1" ht="15.75" thickBot="1">
      <c r="A15" s="2"/>
      <c r="B15" s="89" t="s">
        <v>46</v>
      </c>
      <c r="C15" s="144">
        <v>0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</row>
    <row r="16" spans="1:286" s="26" customFormat="1" ht="16.5" thickBot="1">
      <c r="A16" s="2"/>
      <c r="B16" s="23" t="s">
        <v>23</v>
      </c>
      <c r="C16" s="79"/>
      <c r="D16" s="79"/>
      <c r="E16" s="79"/>
      <c r="F16" s="79"/>
      <c r="G16" s="79"/>
      <c r="H16" s="79"/>
      <c r="I16" s="79"/>
      <c r="J16" s="24"/>
      <c r="K16" s="24"/>
      <c r="L16" s="24"/>
      <c r="M16" s="24"/>
      <c r="N16" s="24"/>
      <c r="O16" s="24"/>
      <c r="P16" s="24"/>
      <c r="Q16" s="25"/>
      <c r="R16" s="99"/>
      <c r="S16" s="99"/>
      <c r="T16" s="99"/>
      <c r="U16" s="99"/>
      <c r="V16" s="99"/>
      <c r="Y16" s="99"/>
      <c r="Z16" s="99"/>
      <c r="AA16" s="99"/>
      <c r="AB16" s="99"/>
      <c r="AC16" s="99"/>
      <c r="AD16" s="99"/>
    </row>
    <row r="17" spans="1:30">
      <c r="B17" s="99"/>
      <c r="C17" s="129" t="s">
        <v>48</v>
      </c>
      <c r="D17" s="130"/>
      <c r="E17" s="131" t="s">
        <v>49</v>
      </c>
      <c r="F17" s="131"/>
      <c r="G17" s="131"/>
      <c r="H17" s="131"/>
      <c r="I17" s="132"/>
      <c r="J17" s="19"/>
      <c r="K17" s="121" t="s">
        <v>50</v>
      </c>
      <c r="L17" s="122"/>
      <c r="M17" s="122"/>
      <c r="N17" s="122"/>
      <c r="O17" s="122"/>
      <c r="P17" s="122"/>
      <c r="Q17" s="123"/>
      <c r="R17" s="99"/>
      <c r="S17" s="99"/>
      <c r="T17" s="99"/>
      <c r="U17" s="99"/>
      <c r="V17" s="99"/>
      <c r="W17" s="99"/>
      <c r="X17" s="99"/>
    </row>
    <row r="18" spans="1:30">
      <c r="B18" s="99"/>
      <c r="C18" s="124" t="s">
        <v>24</v>
      </c>
      <c r="D18" s="125"/>
      <c r="E18" s="126" t="s">
        <v>19</v>
      </c>
      <c r="F18" s="127"/>
      <c r="G18" s="127"/>
      <c r="H18" s="127"/>
      <c r="I18" s="128"/>
      <c r="J18" s="19"/>
      <c r="K18" s="124" t="s">
        <v>24</v>
      </c>
      <c r="L18" s="125"/>
      <c r="M18" s="126" t="s">
        <v>19</v>
      </c>
      <c r="N18" s="127"/>
      <c r="O18" s="127"/>
      <c r="P18" s="127"/>
      <c r="Q18" s="128"/>
      <c r="R18" s="99"/>
      <c r="S18" s="99"/>
      <c r="T18" s="99"/>
      <c r="U18" s="99"/>
      <c r="V18" s="99"/>
      <c r="W18" s="99"/>
      <c r="X18" s="99"/>
    </row>
    <row r="19" spans="1:30" ht="15.75" thickBot="1">
      <c r="B19" s="99"/>
      <c r="C19" s="27" t="str">
        <f>dms_PRCP_BaseYear</f>
        <v>2017-18</v>
      </c>
      <c r="D19" s="28" t="s">
        <v>3</v>
      </c>
      <c r="E19" s="29" t="s">
        <v>4</v>
      </c>
      <c r="F19" s="30" t="s">
        <v>5</v>
      </c>
      <c r="G19" s="30" t="s">
        <v>6</v>
      </c>
      <c r="H19" s="30" t="s">
        <v>8</v>
      </c>
      <c r="I19" s="82" t="s">
        <v>10</v>
      </c>
      <c r="J19" s="19"/>
      <c r="K19" s="27" t="str">
        <f>dms_PRCP_BaseYear</f>
        <v>2017-18</v>
      </c>
      <c r="L19" s="28" t="s">
        <v>3</v>
      </c>
      <c r="M19" s="29" t="s">
        <v>4</v>
      </c>
      <c r="N19" s="30" t="s">
        <v>5</v>
      </c>
      <c r="O19" s="30" t="s">
        <v>6</v>
      </c>
      <c r="P19" s="30" t="s">
        <v>8</v>
      </c>
      <c r="Q19" s="82" t="s">
        <v>10</v>
      </c>
      <c r="R19" s="99"/>
      <c r="S19" s="99"/>
      <c r="T19" s="99"/>
      <c r="U19" s="99"/>
      <c r="V19" s="99"/>
      <c r="W19" s="99"/>
      <c r="X19" s="99"/>
    </row>
    <row r="20" spans="1:30">
      <c r="B20" s="31" t="s">
        <v>25</v>
      </c>
      <c r="C20" s="145">
        <v>43.867839857018978</v>
      </c>
      <c r="D20" s="146">
        <v>43.38250439141644</v>
      </c>
      <c r="E20" s="145">
        <v>30.057234973399506</v>
      </c>
      <c r="F20" s="145">
        <v>30.159737619101069</v>
      </c>
      <c r="G20" s="145">
        <v>30.309737109218581</v>
      </c>
      <c r="H20" s="145">
        <v>30.464604730969754</v>
      </c>
      <c r="I20" s="147">
        <v>30.624993105035461</v>
      </c>
      <c r="J20" s="19"/>
      <c r="K20" s="180">
        <f>+C20/$D$8</f>
        <v>57.377477579634011</v>
      </c>
      <c r="L20" s="181">
        <f t="shared" ref="L20:L26" si="2">+D20/$D$8</f>
        <v>56.742677122465949</v>
      </c>
      <c r="M20" s="182">
        <f>+E20/$I$8</f>
        <v>36.265886753636593</v>
      </c>
      <c r="N20" s="183">
        <f>+F20/$I$8</f>
        <v>36.389562445836852</v>
      </c>
      <c r="O20" s="183">
        <f>+G20/$I$8</f>
        <v>36.570545976974003</v>
      </c>
      <c r="P20" s="183">
        <f>+H20/$I$8</f>
        <v>36.757403205764462</v>
      </c>
      <c r="Q20" s="184">
        <f>+I20/$I$8</f>
        <v>36.950921558853643</v>
      </c>
      <c r="R20" s="99"/>
      <c r="S20" s="99"/>
      <c r="T20" s="99"/>
      <c r="U20" s="99"/>
      <c r="V20" s="99"/>
      <c r="W20" s="99"/>
      <c r="X20" s="32"/>
    </row>
    <row r="21" spans="1:30">
      <c r="B21" s="42" t="s">
        <v>26</v>
      </c>
      <c r="C21" s="148"/>
      <c r="D21" s="149"/>
      <c r="E21" s="148"/>
      <c r="F21" s="150"/>
      <c r="G21" s="150"/>
      <c r="H21" s="150"/>
      <c r="I21" s="151"/>
      <c r="J21" s="16"/>
      <c r="K21" s="185"/>
      <c r="L21" s="186"/>
      <c r="M21" s="187"/>
      <c r="N21" s="188"/>
      <c r="O21" s="188"/>
      <c r="P21" s="188"/>
      <c r="Q21" s="189"/>
      <c r="R21" s="99"/>
      <c r="S21" s="99"/>
      <c r="T21" s="99"/>
      <c r="U21" s="99"/>
      <c r="V21" s="99"/>
      <c r="W21" s="99"/>
      <c r="X21" s="99"/>
    </row>
    <row r="22" spans="1:30">
      <c r="B22" s="98" t="s">
        <v>27</v>
      </c>
      <c r="C22" s="152">
        <v>-0.9622680863706583</v>
      </c>
      <c r="D22" s="153">
        <v>-0.96057075792693236</v>
      </c>
      <c r="E22" s="152">
        <v>-1.0125391709525366</v>
      </c>
      <c r="F22" s="152">
        <v>-1.003338623607527</v>
      </c>
      <c r="G22" s="152">
        <v>-1.0098727651985102</v>
      </c>
      <c r="H22" s="152">
        <v>-1.0161377260271394</v>
      </c>
      <c r="I22" s="154">
        <v>-1.0078188972042001</v>
      </c>
      <c r="J22" s="16"/>
      <c r="K22" s="190">
        <f t="shared" ref="K22:K26" si="3">+C22/$D$8</f>
        <v>-1.258610310680607</v>
      </c>
      <c r="L22" s="191">
        <f t="shared" si="2"/>
        <v>-1.2563902691868252</v>
      </c>
      <c r="M22" s="192">
        <f>E22/$I$8</f>
        <v>-1.2216902499475863</v>
      </c>
      <c r="N22" s="192">
        <f t="shared" ref="N22:Q26" si="4">F22/$I$8</f>
        <v>-1.2105892285668478</v>
      </c>
      <c r="O22" s="192">
        <f t="shared" si="4"/>
        <v>-1.2184730688196368</v>
      </c>
      <c r="P22" s="192">
        <f t="shared" si="4"/>
        <v>-1.2260321260691844</v>
      </c>
      <c r="Q22" s="193">
        <f t="shared" si="4"/>
        <v>-1.2159949518486484</v>
      </c>
      <c r="R22" s="99"/>
      <c r="S22" s="99"/>
      <c r="T22" s="99"/>
      <c r="U22" s="99"/>
      <c r="V22" s="99"/>
      <c r="W22" s="99"/>
      <c r="X22" s="99"/>
    </row>
    <row r="23" spans="1:30">
      <c r="B23" s="98" t="s">
        <v>42</v>
      </c>
      <c r="C23" s="152"/>
      <c r="D23" s="153"/>
      <c r="E23" s="152"/>
      <c r="F23" s="152"/>
      <c r="G23" s="152"/>
      <c r="H23" s="152"/>
      <c r="I23" s="154"/>
      <c r="J23" s="16"/>
      <c r="K23" s="190">
        <f t="shared" si="3"/>
        <v>0</v>
      </c>
      <c r="L23" s="191">
        <f t="shared" si="2"/>
        <v>0</v>
      </c>
      <c r="M23" s="192">
        <f t="shared" ref="M23:M26" si="5">E23/$I$8</f>
        <v>0</v>
      </c>
      <c r="N23" s="192">
        <f t="shared" si="4"/>
        <v>0</v>
      </c>
      <c r="O23" s="192">
        <f t="shared" si="4"/>
        <v>0</v>
      </c>
      <c r="P23" s="192">
        <f t="shared" si="4"/>
        <v>0</v>
      </c>
      <c r="Q23" s="193">
        <f t="shared" si="4"/>
        <v>0</v>
      </c>
      <c r="R23" s="99"/>
      <c r="S23" s="99"/>
      <c r="T23" s="99"/>
      <c r="U23" s="99"/>
      <c r="V23" s="99"/>
      <c r="W23" s="99"/>
      <c r="X23" s="99"/>
    </row>
    <row r="24" spans="1:30">
      <c r="B24" s="98" t="s">
        <v>43</v>
      </c>
      <c r="C24" s="152"/>
      <c r="D24" s="153"/>
      <c r="E24" s="152"/>
      <c r="F24" s="152"/>
      <c r="G24" s="152"/>
      <c r="H24" s="152"/>
      <c r="I24" s="154"/>
      <c r="J24" s="16"/>
      <c r="K24" s="190">
        <f t="shared" si="3"/>
        <v>0</v>
      </c>
      <c r="L24" s="191">
        <f t="shared" si="2"/>
        <v>0</v>
      </c>
      <c r="M24" s="192">
        <f t="shared" si="5"/>
        <v>0</v>
      </c>
      <c r="N24" s="192">
        <f t="shared" si="4"/>
        <v>0</v>
      </c>
      <c r="O24" s="192">
        <f t="shared" si="4"/>
        <v>0</v>
      </c>
      <c r="P24" s="192">
        <f t="shared" si="4"/>
        <v>0</v>
      </c>
      <c r="Q24" s="193">
        <f t="shared" si="4"/>
        <v>0</v>
      </c>
      <c r="R24" s="99"/>
      <c r="S24" s="99"/>
      <c r="T24" s="99"/>
      <c r="U24" s="99"/>
      <c r="V24" s="99"/>
      <c r="W24" s="99"/>
      <c r="X24" s="99"/>
    </row>
    <row r="25" spans="1:30">
      <c r="B25" s="93" t="s">
        <v>38</v>
      </c>
      <c r="C25" s="152"/>
      <c r="D25" s="155"/>
      <c r="E25" s="152"/>
      <c r="F25" s="156"/>
      <c r="G25" s="156"/>
      <c r="H25" s="156"/>
      <c r="I25" s="157"/>
      <c r="J25" s="34"/>
      <c r="K25" s="190">
        <f t="shared" si="3"/>
        <v>0</v>
      </c>
      <c r="L25" s="191">
        <f t="shared" si="2"/>
        <v>0</v>
      </c>
      <c r="M25" s="192">
        <f t="shared" si="5"/>
        <v>0</v>
      </c>
      <c r="N25" s="192">
        <f t="shared" si="4"/>
        <v>0</v>
      </c>
      <c r="O25" s="192">
        <f t="shared" si="4"/>
        <v>0</v>
      </c>
      <c r="P25" s="192">
        <f t="shared" si="4"/>
        <v>0</v>
      </c>
      <c r="Q25" s="193">
        <f t="shared" si="4"/>
        <v>0</v>
      </c>
      <c r="R25" s="99"/>
      <c r="S25" s="99"/>
      <c r="T25" s="99"/>
      <c r="U25" s="99"/>
      <c r="V25" s="99"/>
      <c r="W25" s="99"/>
      <c r="X25" s="99"/>
    </row>
    <row r="26" spans="1:30" ht="15.75" thickBot="1">
      <c r="B26" s="83"/>
      <c r="C26" s="158"/>
      <c r="D26" s="159"/>
      <c r="E26" s="158"/>
      <c r="F26" s="160"/>
      <c r="G26" s="160"/>
      <c r="H26" s="160"/>
      <c r="I26" s="161"/>
      <c r="J26" s="16"/>
      <c r="K26" s="194">
        <f t="shared" si="3"/>
        <v>0</v>
      </c>
      <c r="L26" s="195">
        <f t="shared" si="2"/>
        <v>0</v>
      </c>
      <c r="M26" s="196">
        <f t="shared" si="5"/>
        <v>0</v>
      </c>
      <c r="N26" s="196">
        <f t="shared" si="4"/>
        <v>0</v>
      </c>
      <c r="O26" s="196">
        <f t="shared" si="4"/>
        <v>0</v>
      </c>
      <c r="P26" s="196">
        <f t="shared" si="4"/>
        <v>0</v>
      </c>
      <c r="Q26" s="197">
        <f t="shared" si="4"/>
        <v>0</v>
      </c>
      <c r="R26" s="99"/>
      <c r="S26" s="99"/>
      <c r="T26" s="99"/>
      <c r="U26" s="99"/>
      <c r="V26" s="99"/>
      <c r="W26" s="99"/>
      <c r="X26" s="99"/>
    </row>
    <row r="27" spans="1:30" ht="15.75" thickBot="1">
      <c r="B27" s="242" t="s">
        <v>28</v>
      </c>
      <c r="C27" s="162">
        <f t="shared" ref="C27:I27" si="6">SUM(C20:C26)</f>
        <v>42.905571770648322</v>
      </c>
      <c r="D27" s="163">
        <f t="shared" si="6"/>
        <v>42.421933633489509</v>
      </c>
      <c r="E27" s="162">
        <f t="shared" si="6"/>
        <v>29.04469580244697</v>
      </c>
      <c r="F27" s="164">
        <f t="shared" si="6"/>
        <v>29.156398995493543</v>
      </c>
      <c r="G27" s="164">
        <f t="shared" si="6"/>
        <v>29.299864344020072</v>
      </c>
      <c r="H27" s="164">
        <f t="shared" si="6"/>
        <v>29.448467004942614</v>
      </c>
      <c r="I27" s="165">
        <f t="shared" si="6"/>
        <v>29.617174207831262</v>
      </c>
      <c r="J27" s="16"/>
      <c r="K27" s="198">
        <f t="shared" ref="K27:Q27" si="7">+SUM(K20:K26)</f>
        <v>56.118867268953402</v>
      </c>
      <c r="L27" s="164">
        <f t="shared" si="7"/>
        <v>55.486286853279125</v>
      </c>
      <c r="M27" s="164">
        <f t="shared" si="7"/>
        <v>35.044196503689008</v>
      </c>
      <c r="N27" s="164">
        <f t="shared" si="7"/>
        <v>35.178973217270006</v>
      </c>
      <c r="O27" s="164">
        <f t="shared" si="7"/>
        <v>35.352072908154369</v>
      </c>
      <c r="P27" s="164">
        <f t="shared" si="7"/>
        <v>35.531371079695276</v>
      </c>
      <c r="Q27" s="165">
        <f t="shared" si="7"/>
        <v>35.734926607004994</v>
      </c>
      <c r="R27" s="99"/>
      <c r="S27" s="99"/>
      <c r="T27" s="99"/>
      <c r="U27" s="99"/>
      <c r="V27" s="99"/>
      <c r="W27" s="99"/>
      <c r="X27" s="99"/>
    </row>
    <row r="28" spans="1:30" ht="15.75" thickBot="1">
      <c r="B28" s="35"/>
      <c r="C28" s="36"/>
      <c r="D28" s="37"/>
      <c r="E28" s="37"/>
      <c r="F28" s="37"/>
      <c r="G28" s="37"/>
      <c r="H28" s="37"/>
      <c r="I28" s="37"/>
      <c r="J28" s="38"/>
      <c r="K28" s="36"/>
      <c r="L28" s="36"/>
      <c r="M28" s="36"/>
      <c r="N28" s="36"/>
      <c r="O28" s="36"/>
      <c r="P28" s="36"/>
      <c r="Q28" s="36"/>
      <c r="R28" s="99"/>
      <c r="S28" s="99"/>
      <c r="T28" s="99"/>
      <c r="U28" s="99"/>
      <c r="V28" s="99"/>
      <c r="W28" s="99"/>
      <c r="X28" s="99"/>
    </row>
    <row r="29" spans="1:30" s="26" customFormat="1" ht="16.5" thickBot="1">
      <c r="A29" s="2"/>
      <c r="B29" s="23" t="s">
        <v>29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</row>
    <row r="30" spans="1:30">
      <c r="B30" s="39"/>
      <c r="C30" s="118" t="s">
        <v>30</v>
      </c>
      <c r="D30" s="119"/>
      <c r="E30" s="119"/>
      <c r="F30" s="119"/>
      <c r="G30" s="119"/>
      <c r="H30" s="119"/>
      <c r="I30" s="120"/>
      <c r="J30" s="40"/>
      <c r="K30" s="121" t="s">
        <v>50</v>
      </c>
      <c r="L30" s="122"/>
      <c r="M30" s="122"/>
      <c r="N30" s="122"/>
      <c r="O30" s="122"/>
      <c r="P30" s="122"/>
      <c r="Q30" s="123"/>
      <c r="R30" s="99"/>
      <c r="S30" s="99"/>
      <c r="T30" s="99"/>
      <c r="U30" s="99"/>
      <c r="V30" s="99"/>
      <c r="W30" s="99"/>
      <c r="X30" s="99"/>
    </row>
    <row r="31" spans="1:30">
      <c r="B31" s="39"/>
      <c r="C31" s="124" t="s">
        <v>24</v>
      </c>
      <c r="D31" s="125"/>
      <c r="E31" s="126" t="s">
        <v>19</v>
      </c>
      <c r="F31" s="127"/>
      <c r="G31" s="127"/>
      <c r="H31" s="127"/>
      <c r="I31" s="128"/>
      <c r="J31" s="40"/>
      <c r="K31" s="124" t="s">
        <v>24</v>
      </c>
      <c r="L31" s="125"/>
      <c r="M31" s="126" t="s">
        <v>19</v>
      </c>
      <c r="N31" s="127"/>
      <c r="O31" s="127"/>
      <c r="P31" s="127"/>
      <c r="Q31" s="128"/>
      <c r="R31" s="99"/>
      <c r="S31" s="99"/>
      <c r="T31" s="99"/>
      <c r="U31" s="99"/>
      <c r="V31" s="99"/>
      <c r="W31" s="99"/>
      <c r="X31" s="99"/>
    </row>
    <row r="32" spans="1:30" ht="15.75" thickBot="1">
      <c r="B32" s="41"/>
      <c r="C32" s="27" t="str">
        <f>dms_PRCP_BaseYear</f>
        <v>2017-18</v>
      </c>
      <c r="D32" s="28" t="s">
        <v>3</v>
      </c>
      <c r="E32" s="29" t="s">
        <v>4</v>
      </c>
      <c r="F32" s="30" t="s">
        <v>5</v>
      </c>
      <c r="G32" s="30" t="s">
        <v>6</v>
      </c>
      <c r="H32" s="30" t="s">
        <v>8</v>
      </c>
      <c r="I32" s="82" t="s">
        <v>10</v>
      </c>
      <c r="J32" s="34"/>
      <c r="K32" s="27" t="str">
        <f>dms_PRCP_BaseYear</f>
        <v>2017-18</v>
      </c>
      <c r="L32" s="28" t="s">
        <v>3</v>
      </c>
      <c r="M32" s="29" t="s">
        <v>4</v>
      </c>
      <c r="N32" s="30" t="s">
        <v>5</v>
      </c>
      <c r="O32" s="30" t="s">
        <v>6</v>
      </c>
      <c r="P32" s="30" t="s">
        <v>8</v>
      </c>
      <c r="Q32" s="82" t="s">
        <v>10</v>
      </c>
      <c r="R32" s="99"/>
      <c r="S32" s="99"/>
      <c r="T32" s="99"/>
      <c r="U32" s="99"/>
      <c r="V32" s="99"/>
      <c r="W32" s="99"/>
      <c r="X32" s="99"/>
    </row>
    <row r="33" spans="1:30">
      <c r="B33" s="31" t="s">
        <v>31</v>
      </c>
      <c r="C33" s="166">
        <v>28.974888076739791</v>
      </c>
      <c r="D33" s="167">
        <v>31.115319920176304</v>
      </c>
      <c r="E33" s="166">
        <v>27.22258845456334</v>
      </c>
      <c r="F33" s="168">
        <v>30.726430302345705</v>
      </c>
      <c r="G33" s="168">
        <v>32.308429471562654</v>
      </c>
      <c r="H33" s="168">
        <v>35.66777474383931</v>
      </c>
      <c r="I33" s="169"/>
      <c r="J33" s="101"/>
      <c r="K33" s="199">
        <f>+C33/LOOKUP(dms_PRCP_BaseYear,$D$5:$N$5,$D$8:$N$8)*(1+LOOKUP(dms_PRCP_BaseYear,$D$5:$N$5,$D$7:$N$7))^0.5</f>
        <v>35.883921467963262</v>
      </c>
      <c r="L33" s="200">
        <f t="shared" ref="L33" si="8">+D33/I$8*(1+I$7)^0.5</f>
        <v>37.840360703732543</v>
      </c>
      <c r="M33" s="201">
        <f>+E33/J$8*(1+J$7)^0.5</f>
        <v>32.903085352336369</v>
      </c>
      <c r="N33" s="202">
        <f>+F33/K$8*(1+K$7)^0.5</f>
        <v>36.507495333923636</v>
      </c>
      <c r="O33" s="202">
        <f>+G33/L$8*(1+L$7)^0.5</f>
        <v>36.562951496132143</v>
      </c>
      <c r="P33" s="200">
        <f>+H33/M$8*(1+M$7)^0.5</f>
        <v>38.049059910019821</v>
      </c>
      <c r="Q33" s="203"/>
      <c r="R33" s="99"/>
      <c r="S33" s="99"/>
      <c r="T33" s="99"/>
      <c r="U33" s="99"/>
      <c r="V33" s="99"/>
      <c r="W33" s="99"/>
      <c r="X33" s="99"/>
    </row>
    <row r="34" spans="1:30">
      <c r="B34" s="42" t="s">
        <v>32</v>
      </c>
      <c r="C34" s="170"/>
      <c r="D34" s="171"/>
      <c r="E34" s="170"/>
      <c r="F34" s="172"/>
      <c r="G34" s="172"/>
      <c r="H34" s="171"/>
      <c r="I34" s="173"/>
      <c r="J34" s="16"/>
      <c r="K34" s="185"/>
      <c r="L34" s="186"/>
      <c r="M34" s="187"/>
      <c r="N34" s="188"/>
      <c r="O34" s="188"/>
      <c r="P34" s="186"/>
      <c r="Q34" s="204"/>
      <c r="R34" s="99"/>
      <c r="S34" s="99"/>
      <c r="T34" s="99"/>
      <c r="U34" s="99"/>
      <c r="V34" s="99"/>
      <c r="W34" s="99"/>
      <c r="X34" s="99"/>
    </row>
    <row r="35" spans="1:30">
      <c r="B35" s="43" t="str">
        <f>B22</f>
        <v>Debt raising costs</v>
      </c>
      <c r="C35" s="174"/>
      <c r="D35" s="175"/>
      <c r="E35" s="176"/>
      <c r="F35" s="174"/>
      <c r="G35" s="174"/>
      <c r="H35" s="174"/>
      <c r="I35" s="173"/>
      <c r="J35" s="34"/>
      <c r="K35" s="205">
        <f t="shared" ref="K35:K40" si="9">+C35/LOOKUP(dms_PRCP_BaseYear,$D$5:$N$5,$D$8:$N$8)*(1+LOOKUP(dms_PRCP_BaseYear,$D$5:$N$5,$D$7:$N$7))^0.5</f>
        <v>0</v>
      </c>
      <c r="L35" s="206">
        <f t="shared" ref="L35:M40" si="10">D35/I$8*(1+I$7)^0.5</f>
        <v>0</v>
      </c>
      <c r="M35" s="207">
        <f>E35/J$8*(1+J$7)^0.5</f>
        <v>0</v>
      </c>
      <c r="N35" s="207">
        <f t="shared" ref="N35:P40" si="11">F35/K$8*(1+K$7)^0.5</f>
        <v>0</v>
      </c>
      <c r="O35" s="207">
        <f t="shared" si="11"/>
        <v>0</v>
      </c>
      <c r="P35" s="206">
        <f t="shared" si="11"/>
        <v>0</v>
      </c>
      <c r="Q35" s="204"/>
      <c r="R35" s="99"/>
      <c r="S35" s="99"/>
      <c r="T35" s="99"/>
      <c r="U35" s="99"/>
      <c r="V35" s="99"/>
      <c r="W35" s="99"/>
      <c r="X35" s="99"/>
    </row>
    <row r="36" spans="1:30">
      <c r="B36" s="43" t="str">
        <f>B23</f>
        <v>Network support costs</v>
      </c>
      <c r="C36" s="174"/>
      <c r="D36" s="175"/>
      <c r="E36" s="176"/>
      <c r="F36" s="174">
        <v>-0.67560399999999998</v>
      </c>
      <c r="G36" s="174">
        <v>-0.17607728</v>
      </c>
      <c r="H36" s="174">
        <v>-0.38636346000000005</v>
      </c>
      <c r="I36" s="173"/>
      <c r="J36" s="16"/>
      <c r="K36" s="205">
        <f t="shared" si="9"/>
        <v>0</v>
      </c>
      <c r="L36" s="206">
        <f t="shared" si="10"/>
        <v>0</v>
      </c>
      <c r="M36" s="207">
        <f t="shared" si="10"/>
        <v>0</v>
      </c>
      <c r="N36" s="207">
        <f t="shared" si="11"/>
        <v>-0.80271641173030139</v>
      </c>
      <c r="O36" s="207">
        <f t="shared" si="11"/>
        <v>-0.19926394298668762</v>
      </c>
      <c r="P36" s="206">
        <f t="shared" si="11"/>
        <v>-0.41215821682628878</v>
      </c>
      <c r="Q36" s="204"/>
      <c r="R36" s="99"/>
      <c r="S36" s="99"/>
      <c r="T36" s="99"/>
      <c r="U36" s="99"/>
      <c r="V36" s="99"/>
      <c r="W36" s="99"/>
      <c r="X36" s="99"/>
    </row>
    <row r="37" spans="1:30" ht="15" customHeight="1">
      <c r="B37" s="43" t="str">
        <f>B24</f>
        <v>Network capability projects</v>
      </c>
      <c r="C37" s="174"/>
      <c r="D37" s="175"/>
      <c r="E37" s="176"/>
      <c r="F37" s="174"/>
      <c r="G37" s="174">
        <v>-8.2807726620569792E-3</v>
      </c>
      <c r="H37" s="174"/>
      <c r="I37" s="173"/>
      <c r="J37" s="16"/>
      <c r="K37" s="205">
        <f t="shared" si="9"/>
        <v>0</v>
      </c>
      <c r="L37" s="206">
        <f t="shared" si="10"/>
        <v>0</v>
      </c>
      <c r="M37" s="207">
        <f t="shared" si="10"/>
        <v>0</v>
      </c>
      <c r="N37" s="207">
        <f t="shared" si="11"/>
        <v>0</v>
      </c>
      <c r="O37" s="207">
        <f t="shared" si="11"/>
        <v>-9.3712227472950698E-3</v>
      </c>
      <c r="P37" s="206">
        <f t="shared" si="11"/>
        <v>0</v>
      </c>
      <c r="Q37" s="204"/>
      <c r="R37" s="99"/>
      <c r="S37" s="106" t="s">
        <v>44</v>
      </c>
      <c r="T37" s="107"/>
      <c r="U37" s="99"/>
      <c r="V37" s="99"/>
      <c r="W37" s="99"/>
      <c r="X37" s="99"/>
    </row>
    <row r="38" spans="1:30" ht="15" customHeight="1">
      <c r="B38" s="45" t="s">
        <v>39</v>
      </c>
      <c r="C38" s="174"/>
      <c r="D38" s="175"/>
      <c r="E38" s="176"/>
      <c r="F38" s="174"/>
      <c r="G38" s="174"/>
      <c r="H38" s="174"/>
      <c r="I38" s="173"/>
      <c r="J38" s="33"/>
      <c r="K38" s="205">
        <f t="shared" si="9"/>
        <v>0</v>
      </c>
      <c r="L38" s="206">
        <f t="shared" si="10"/>
        <v>0</v>
      </c>
      <c r="M38" s="207">
        <f t="shared" si="10"/>
        <v>0</v>
      </c>
      <c r="N38" s="207">
        <f t="shared" si="11"/>
        <v>0</v>
      </c>
      <c r="O38" s="207">
        <f t="shared" si="11"/>
        <v>0</v>
      </c>
      <c r="P38" s="206">
        <f t="shared" si="11"/>
        <v>0</v>
      </c>
      <c r="Q38" s="208"/>
      <c r="R38" s="99"/>
      <c r="S38" s="108"/>
      <c r="T38" s="109"/>
      <c r="U38" s="99"/>
      <c r="V38" s="99"/>
      <c r="W38" s="99"/>
      <c r="X38" s="44"/>
    </row>
    <row r="39" spans="1:30" ht="15" customHeight="1">
      <c r="B39" s="45" t="s">
        <v>33</v>
      </c>
      <c r="C39" s="174">
        <v>0.29051122478765246</v>
      </c>
      <c r="D39" s="175">
        <v>0.48138481228800156</v>
      </c>
      <c r="E39" s="176">
        <v>-8.6714662259999908E-2</v>
      </c>
      <c r="F39" s="174">
        <v>6.4154206308000727E-2</v>
      </c>
      <c r="G39" s="174">
        <v>0.56130264596999879</v>
      </c>
      <c r="H39" s="174"/>
      <c r="I39" s="173"/>
      <c r="J39" s="33"/>
      <c r="K39" s="205">
        <f t="shared" si="9"/>
        <v>0.35978333887717689</v>
      </c>
      <c r="L39" s="206">
        <f t="shared" si="10"/>
        <v>0.58542785293571065</v>
      </c>
      <c r="M39" s="207">
        <f t="shared" si="10"/>
        <v>-0.10480928139519069</v>
      </c>
      <c r="N39" s="207">
        <f t="shared" si="11"/>
        <v>7.6224584645685656E-2</v>
      </c>
      <c r="O39" s="207">
        <f t="shared" si="11"/>
        <v>0.63521755018502524</v>
      </c>
      <c r="P39" s="206">
        <f t="shared" si="11"/>
        <v>0</v>
      </c>
      <c r="Q39" s="208"/>
      <c r="R39" s="99"/>
      <c r="S39" s="108"/>
      <c r="T39" s="109"/>
      <c r="U39" s="99"/>
      <c r="V39" s="99"/>
      <c r="W39" s="99"/>
      <c r="X39" s="44"/>
    </row>
    <row r="40" spans="1:30" ht="15.75" customHeight="1" thickBot="1">
      <c r="B40" s="83"/>
      <c r="C40" s="177"/>
      <c r="D40" s="178"/>
      <c r="E40" s="177"/>
      <c r="F40" s="177"/>
      <c r="G40" s="177"/>
      <c r="H40" s="177"/>
      <c r="I40" s="179"/>
      <c r="J40" s="16"/>
      <c r="K40" s="209">
        <f t="shared" si="9"/>
        <v>0</v>
      </c>
      <c r="L40" s="210">
        <f t="shared" si="10"/>
        <v>0</v>
      </c>
      <c r="M40" s="211">
        <f t="shared" si="10"/>
        <v>0</v>
      </c>
      <c r="N40" s="211">
        <f t="shared" si="11"/>
        <v>0</v>
      </c>
      <c r="O40" s="211">
        <f t="shared" si="11"/>
        <v>0</v>
      </c>
      <c r="P40" s="210">
        <f t="shared" si="11"/>
        <v>0</v>
      </c>
      <c r="Q40" s="212"/>
      <c r="R40" s="99"/>
      <c r="S40" s="108"/>
      <c r="T40" s="109"/>
      <c r="U40" s="99"/>
      <c r="V40" s="99"/>
      <c r="W40" s="99"/>
      <c r="X40" s="44"/>
    </row>
    <row r="41" spans="1:30" ht="15.75" customHeight="1" thickBot="1">
      <c r="B41" s="243" t="s">
        <v>34</v>
      </c>
      <c r="C41" s="164">
        <f t="shared" ref="C41:D41" si="12">SUM(C33:C40)</f>
        <v>29.265399301527445</v>
      </c>
      <c r="D41" s="164">
        <f t="shared" si="12"/>
        <v>31.596704732464307</v>
      </c>
      <c r="E41" s="164">
        <f>SUM(E33:E40)</f>
        <v>27.13587379230334</v>
      </c>
      <c r="F41" s="164">
        <f>SUM(F33:F40)</f>
        <v>30.114980508653705</v>
      </c>
      <c r="G41" s="164">
        <f>SUM(G33:G40)</f>
        <v>32.685374064870601</v>
      </c>
      <c r="H41" s="164">
        <f>SUM(H33:H40)</f>
        <v>35.281411283839311</v>
      </c>
      <c r="I41" s="165"/>
      <c r="J41" s="16"/>
      <c r="K41" s="198">
        <f t="shared" ref="K41" si="13">K33+SUM(K35:K40)</f>
        <v>36.243704806840441</v>
      </c>
      <c r="L41" s="164">
        <f t="shared" ref="L41" si="14">L33+SUM(L35:L40)</f>
        <v>38.425788556668252</v>
      </c>
      <c r="M41" s="164">
        <f t="shared" ref="M41:P41" si="15">M33+SUM(M35:M40)</f>
        <v>32.798276070941178</v>
      </c>
      <c r="N41" s="164">
        <f t="shared" si="15"/>
        <v>35.781003506839021</v>
      </c>
      <c r="O41" s="164">
        <f t="shared" si="15"/>
        <v>36.989533880583188</v>
      </c>
      <c r="P41" s="164">
        <f t="shared" si="15"/>
        <v>37.636901693193529</v>
      </c>
      <c r="Q41" s="165">
        <f>Q27-(LOOKUP($R$41,M19:P19,M27:P27)-LOOKUP($R$41,M32:P32,M41:P41))+R42</f>
        <v>37.372387579433813</v>
      </c>
      <c r="R41" s="94" t="s">
        <v>6</v>
      </c>
      <c r="S41" s="110"/>
      <c r="T41" s="111"/>
      <c r="U41" s="99"/>
      <c r="V41" s="99"/>
      <c r="W41" s="99"/>
      <c r="X41" s="99"/>
    </row>
    <row r="42" spans="1:30" s="99" customFormat="1" ht="15.6" customHeight="1" thickBot="1">
      <c r="A42" s="2"/>
      <c r="K42" s="3"/>
      <c r="L42" s="3"/>
      <c r="M42" s="3"/>
      <c r="N42" s="3"/>
      <c r="O42" s="3"/>
      <c r="P42" s="3"/>
      <c r="Q42" s="3"/>
      <c r="R42" s="213">
        <v>0</v>
      </c>
      <c r="S42" s="3" t="s">
        <v>45</v>
      </c>
      <c r="T42" s="3"/>
      <c r="U42" s="3"/>
      <c r="V42" s="3"/>
      <c r="W42" s="3"/>
    </row>
    <row r="43" spans="1:30" s="1" customFormat="1" ht="18.75" thickBot="1">
      <c r="A43" s="2"/>
      <c r="B43" s="67"/>
      <c r="C43" s="67"/>
      <c r="D43" s="67"/>
      <c r="E43" s="67"/>
      <c r="F43" s="67"/>
      <c r="G43" s="68"/>
      <c r="H43" s="68"/>
      <c r="I43" s="68"/>
      <c r="J43" s="68"/>
      <c r="K43" s="85" t="s">
        <v>47</v>
      </c>
      <c r="L43" s="47"/>
      <c r="M43" s="46"/>
      <c r="N43" s="47"/>
      <c r="O43" s="47"/>
      <c r="P43" s="47"/>
      <c r="Q43" s="48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</row>
    <row r="44" spans="1:30" ht="15.75" thickBot="1">
      <c r="B44" s="67"/>
      <c r="C44" s="67"/>
      <c r="D44" s="67"/>
      <c r="E44" s="67"/>
      <c r="F44" s="67"/>
      <c r="G44" s="68"/>
      <c r="H44" s="68"/>
      <c r="I44" s="68"/>
      <c r="J44" s="68"/>
      <c r="K44" s="49"/>
      <c r="L44" s="84"/>
      <c r="M44" s="214">
        <f>(M27-M41)-((L27-L41)-(K27-K41))-C15/$I$8</f>
        <v>5.0605845982499176</v>
      </c>
      <c r="N44" s="215">
        <f>(N27-N41)-(M27-M41)</f>
        <v>-2.8479507223168454</v>
      </c>
      <c r="O44" s="215">
        <f>(O27-O41)-(N27-N41)</f>
        <v>-1.0354306828598041</v>
      </c>
      <c r="P44" s="215">
        <f>(P27-P41)-(O27-O41)</f>
        <v>-0.46806964106943383</v>
      </c>
      <c r="Q44" s="216">
        <f>(Q27-Q41)-(P27-P41)</f>
        <v>0.46806964106943383</v>
      </c>
      <c r="R44" s="99"/>
      <c r="S44" s="99"/>
      <c r="T44" s="99"/>
      <c r="U44" s="99"/>
      <c r="V44" s="99"/>
      <c r="W44" s="99"/>
      <c r="X44" s="99"/>
    </row>
    <row r="45" spans="1:30" ht="23.25" customHeight="1" thickBot="1">
      <c r="B45" s="67"/>
      <c r="C45" s="67"/>
      <c r="D45" s="67"/>
      <c r="E45" s="67"/>
      <c r="F45" s="67"/>
      <c r="G45" s="68"/>
      <c r="H45" s="68"/>
      <c r="I45" s="68"/>
      <c r="J45" s="68"/>
      <c r="X45" s="99"/>
    </row>
    <row r="46" spans="1:30" s="1" customFormat="1" ht="18.75" thickBot="1">
      <c r="A46" s="2"/>
      <c r="B46" s="67"/>
      <c r="C46" s="67"/>
      <c r="D46" s="67"/>
      <c r="E46" s="67"/>
      <c r="F46" s="67"/>
      <c r="G46" s="68"/>
      <c r="H46" s="68"/>
      <c r="I46" s="68"/>
      <c r="J46" s="68"/>
      <c r="K46" s="50" t="s">
        <v>35</v>
      </c>
      <c r="L46" s="51"/>
      <c r="M46" s="47"/>
      <c r="N46" s="47"/>
      <c r="O46" s="47"/>
      <c r="P46" s="47"/>
      <c r="Q46" s="47"/>
      <c r="R46" s="47"/>
      <c r="S46" s="47"/>
      <c r="T46" s="47"/>
      <c r="U46" s="47"/>
      <c r="V46" s="52"/>
      <c r="W46" s="53"/>
      <c r="X46" s="99"/>
      <c r="Y46" s="99"/>
      <c r="Z46" s="99"/>
      <c r="AA46" s="99"/>
      <c r="AB46" s="99"/>
    </row>
    <row r="47" spans="1:30" ht="30.2" customHeight="1">
      <c r="B47" s="67"/>
      <c r="C47" s="67"/>
      <c r="D47" s="67"/>
      <c r="E47" s="67"/>
      <c r="F47" s="67"/>
      <c r="G47" s="68"/>
      <c r="H47" s="68"/>
      <c r="I47" s="68"/>
      <c r="J47" s="68"/>
      <c r="K47" s="54"/>
      <c r="L47" s="55"/>
      <c r="M47" s="112" t="s">
        <v>19</v>
      </c>
      <c r="N47" s="113"/>
      <c r="O47" s="113"/>
      <c r="P47" s="113"/>
      <c r="Q47" s="113"/>
      <c r="R47" s="114" t="s">
        <v>18</v>
      </c>
      <c r="S47" s="115"/>
      <c r="T47" s="115"/>
      <c r="U47" s="115"/>
      <c r="V47" s="115"/>
      <c r="W47" s="80"/>
      <c r="X47" s="99"/>
    </row>
    <row r="48" spans="1:30">
      <c r="B48" s="67"/>
      <c r="C48" s="67"/>
      <c r="D48" s="67"/>
      <c r="E48" s="67"/>
      <c r="F48" s="67"/>
      <c r="G48" s="68"/>
      <c r="H48" s="68"/>
      <c r="I48" s="68"/>
      <c r="J48" s="68"/>
      <c r="K48" s="56"/>
      <c r="L48" s="57"/>
      <c r="M48" s="58" t="s">
        <v>50</v>
      </c>
      <c r="N48" s="59"/>
      <c r="O48" s="59"/>
      <c r="P48" s="59"/>
      <c r="Q48" s="59"/>
      <c r="R48" s="59"/>
      <c r="S48" s="59"/>
      <c r="T48" s="60"/>
      <c r="U48" s="61"/>
      <c r="V48" s="62"/>
      <c r="W48" s="81"/>
      <c r="X48" s="99"/>
    </row>
    <row r="49" spans="2:30" ht="15.75" thickBot="1">
      <c r="B49" s="67"/>
      <c r="C49" s="67"/>
      <c r="D49" s="67"/>
      <c r="E49" s="67"/>
      <c r="F49" s="67"/>
      <c r="G49" s="68"/>
      <c r="H49" s="68"/>
      <c r="I49" s="68"/>
      <c r="J49" s="68"/>
      <c r="K49" s="56"/>
      <c r="L49" s="57"/>
      <c r="M49" s="63" t="s">
        <v>4</v>
      </c>
      <c r="N49" s="91" t="s">
        <v>5</v>
      </c>
      <c r="O49" s="91" t="s">
        <v>6</v>
      </c>
      <c r="P49" s="91" t="s">
        <v>8</v>
      </c>
      <c r="Q49" s="91" t="s">
        <v>10</v>
      </c>
      <c r="R49" s="92" t="s">
        <v>12</v>
      </c>
      <c r="S49" s="92" t="s">
        <v>14</v>
      </c>
      <c r="T49" s="92" t="s">
        <v>15</v>
      </c>
      <c r="U49" s="92" t="s">
        <v>16</v>
      </c>
      <c r="V49" s="92" t="s">
        <v>17</v>
      </c>
      <c r="W49" s="240" t="s">
        <v>36</v>
      </c>
      <c r="X49" s="99"/>
    </row>
    <row r="50" spans="2:30" ht="15.75" thickBot="1">
      <c r="B50" s="67"/>
      <c r="C50" s="67"/>
      <c r="D50" s="67"/>
      <c r="E50" s="67"/>
      <c r="F50" s="67"/>
      <c r="G50" s="68"/>
      <c r="H50" s="68"/>
      <c r="I50" s="68"/>
      <c r="J50" s="68"/>
      <c r="K50" s="116" t="s">
        <v>4</v>
      </c>
      <c r="L50" s="117"/>
      <c r="M50" s="64"/>
      <c r="N50" s="217">
        <f>$M$44</f>
        <v>5.0605845982499176</v>
      </c>
      <c r="O50" s="218">
        <f>$M$44</f>
        <v>5.0605845982499176</v>
      </c>
      <c r="P50" s="219">
        <f>$M$44</f>
        <v>5.0605845982499176</v>
      </c>
      <c r="Q50" s="218">
        <f>$M$44</f>
        <v>5.0605845982499176</v>
      </c>
      <c r="R50" s="220">
        <f>$M$44</f>
        <v>5.0605845982499176</v>
      </c>
      <c r="S50" s="221"/>
      <c r="T50" s="221"/>
      <c r="U50" s="221"/>
      <c r="V50" s="221"/>
      <c r="W50" s="222"/>
      <c r="X50" s="99"/>
      <c r="AC50" s="3"/>
      <c r="AD50" s="3"/>
    </row>
    <row r="51" spans="2:30" ht="15.75" thickBot="1">
      <c r="B51" s="67"/>
      <c r="C51" s="67"/>
      <c r="D51" s="67"/>
      <c r="E51" s="67"/>
      <c r="F51" s="67"/>
      <c r="G51" s="68"/>
      <c r="H51" s="68"/>
      <c r="I51" s="68"/>
      <c r="J51" s="68"/>
      <c r="K51" s="102" t="s">
        <v>5</v>
      </c>
      <c r="L51" s="103"/>
      <c r="M51" s="64"/>
      <c r="N51" s="223"/>
      <c r="O51" s="209">
        <f>$N$44</f>
        <v>-2.8479507223168454</v>
      </c>
      <c r="P51" s="224">
        <f>$N$44</f>
        <v>-2.8479507223168454</v>
      </c>
      <c r="Q51" s="225">
        <f>$N$44</f>
        <v>-2.8479507223168454</v>
      </c>
      <c r="R51" s="224">
        <f>$N$44</f>
        <v>-2.8479507223168454</v>
      </c>
      <c r="S51" s="220">
        <f>$N$44</f>
        <v>-2.8479507223168454</v>
      </c>
      <c r="T51" s="221"/>
      <c r="U51" s="221"/>
      <c r="V51" s="221"/>
      <c r="W51" s="222"/>
      <c r="X51" s="99"/>
      <c r="AC51" s="3"/>
      <c r="AD51" s="3"/>
    </row>
    <row r="52" spans="2:30" ht="15.75" thickBot="1">
      <c r="B52" s="67"/>
      <c r="C52" s="67"/>
      <c r="D52" s="67"/>
      <c r="E52" s="67"/>
      <c r="F52" s="67"/>
      <c r="G52" s="68"/>
      <c r="H52" s="68"/>
      <c r="I52" s="68"/>
      <c r="J52" s="68"/>
      <c r="K52" s="102" t="s">
        <v>6</v>
      </c>
      <c r="L52" s="103"/>
      <c r="M52" s="65"/>
      <c r="N52" s="221"/>
      <c r="O52" s="223"/>
      <c r="P52" s="226">
        <f>$O$44</f>
        <v>-1.0354306828598041</v>
      </c>
      <c r="Q52" s="225">
        <f>$O$44</f>
        <v>-1.0354306828598041</v>
      </c>
      <c r="R52" s="224">
        <f>$O$44</f>
        <v>-1.0354306828598041</v>
      </c>
      <c r="S52" s="225">
        <f>$O$44</f>
        <v>-1.0354306828598041</v>
      </c>
      <c r="T52" s="227">
        <f>$O$44</f>
        <v>-1.0354306828598041</v>
      </c>
      <c r="U52" s="228"/>
      <c r="V52" s="221"/>
      <c r="W52" s="222"/>
      <c r="X52" s="99"/>
      <c r="AC52" s="3"/>
      <c r="AD52" s="3"/>
    </row>
    <row r="53" spans="2:30" ht="15.75" thickBot="1">
      <c r="B53" s="67"/>
      <c r="C53" s="67"/>
      <c r="D53" s="67"/>
      <c r="E53" s="67"/>
      <c r="F53" s="67"/>
      <c r="G53" s="68"/>
      <c r="H53" s="68"/>
      <c r="I53" s="68"/>
      <c r="J53" s="68"/>
      <c r="K53" s="102" t="s">
        <v>8</v>
      </c>
      <c r="L53" s="103"/>
      <c r="M53" s="65"/>
      <c r="N53" s="221"/>
      <c r="O53" s="221"/>
      <c r="P53" s="223"/>
      <c r="Q53" s="209">
        <f>$P$44</f>
        <v>-0.46806964106943383</v>
      </c>
      <c r="R53" s="225">
        <f>$P$44</f>
        <v>-0.46806964106943383</v>
      </c>
      <c r="S53" s="229">
        <f>$P$44</f>
        <v>-0.46806964106943383</v>
      </c>
      <c r="T53" s="224">
        <f>$P$44</f>
        <v>-0.46806964106943383</v>
      </c>
      <c r="U53" s="230">
        <f>$P$44</f>
        <v>-0.46806964106943383</v>
      </c>
      <c r="V53" s="228"/>
      <c r="W53" s="222"/>
      <c r="X53" s="99"/>
      <c r="AC53" s="3"/>
      <c r="AD53" s="3"/>
    </row>
    <row r="54" spans="2:30" ht="15.75" thickBot="1">
      <c r="B54" s="67"/>
      <c r="C54" s="67"/>
      <c r="D54" s="67"/>
      <c r="E54" s="67"/>
      <c r="F54" s="67"/>
      <c r="G54" s="68"/>
      <c r="H54" s="68"/>
      <c r="I54" s="68"/>
      <c r="J54" s="68"/>
      <c r="K54" s="104" t="s">
        <v>10</v>
      </c>
      <c r="L54" s="105"/>
      <c r="M54" s="66"/>
      <c r="N54" s="231"/>
      <c r="O54" s="221"/>
      <c r="P54" s="231"/>
      <c r="Q54" s="223"/>
      <c r="R54" s="232">
        <f>+$Q$44</f>
        <v>0.46806964106943383</v>
      </c>
      <c r="S54" s="229">
        <f>+$Q$44</f>
        <v>0.46806964106943383</v>
      </c>
      <c r="T54" s="233">
        <f>+$Q$44</f>
        <v>0.46806964106943383</v>
      </c>
      <c r="U54" s="234">
        <f>+$Q$44</f>
        <v>0.46806964106943383</v>
      </c>
      <c r="V54" s="235">
        <f>+$Q$44</f>
        <v>0.46806964106943383</v>
      </c>
      <c r="W54" s="222"/>
      <c r="X54" s="99"/>
      <c r="AC54" s="3"/>
      <c r="AD54" s="3"/>
    </row>
    <row r="55" spans="2:30" ht="15.75" thickBot="1">
      <c r="B55" s="67"/>
      <c r="C55" s="67"/>
      <c r="D55" s="67"/>
      <c r="E55" s="67"/>
      <c r="F55" s="67"/>
      <c r="G55" s="68"/>
      <c r="H55" s="68"/>
      <c r="I55" s="68"/>
      <c r="J55" s="68"/>
      <c r="K55" s="69" t="s">
        <v>52</v>
      </c>
      <c r="L55" s="70"/>
      <c r="M55" s="71"/>
      <c r="N55" s="236"/>
      <c r="O55" s="236"/>
      <c r="P55" s="236"/>
      <c r="Q55" s="236"/>
      <c r="R55" s="237">
        <f>+SUM(R50:R54)</f>
        <v>1.177203193073268</v>
      </c>
      <c r="S55" s="236">
        <f>+SUM(S51:S54)</f>
        <v>-3.8833814051766495</v>
      </c>
      <c r="T55" s="236">
        <f>+SUM(T52:T54)</f>
        <v>-1.0354306828598041</v>
      </c>
      <c r="U55" s="236">
        <f>+SUM(U53:U54)</f>
        <v>0</v>
      </c>
      <c r="V55" s="238">
        <f>+SUM(V54)</f>
        <v>0.46806964106943383</v>
      </c>
      <c r="W55" s="238">
        <f>+SUM(R55:V55)</f>
        <v>-3.2735392538937518</v>
      </c>
      <c r="X55" s="99"/>
      <c r="AD55" s="3"/>
    </row>
    <row r="56" spans="2:30" ht="15.75" thickBot="1">
      <c r="B56" s="67"/>
      <c r="C56" s="67"/>
      <c r="D56" s="67"/>
      <c r="E56" s="67"/>
      <c r="F56" s="67"/>
      <c r="G56" s="68"/>
      <c r="H56" s="68"/>
      <c r="I56" s="68"/>
      <c r="J56" s="68"/>
      <c r="K56" s="72"/>
      <c r="L56" s="72"/>
      <c r="M56" s="72"/>
      <c r="N56" s="72"/>
      <c r="O56" s="72"/>
      <c r="P56" s="72"/>
      <c r="Q56" s="72"/>
      <c r="R56" s="239"/>
      <c r="S56" s="239"/>
      <c r="T56" s="239"/>
      <c r="U56" s="239"/>
      <c r="V56" s="239"/>
      <c r="W56" s="99"/>
      <c r="X56" s="99"/>
      <c r="AD56" s="3"/>
    </row>
    <row r="57" spans="2:30" ht="15.75" thickBot="1">
      <c r="B57" s="67"/>
      <c r="C57" s="67"/>
      <c r="D57" s="67"/>
      <c r="E57" s="67"/>
      <c r="F57" s="67"/>
      <c r="G57" s="67"/>
      <c r="H57" s="67"/>
      <c r="I57" s="67"/>
      <c r="J57" s="67"/>
      <c r="K57" s="73" t="s">
        <v>53</v>
      </c>
      <c r="L57" s="74"/>
      <c r="M57" s="75"/>
      <c r="N57" s="75"/>
      <c r="O57" s="75"/>
      <c r="P57" s="75"/>
      <c r="Q57" s="75"/>
      <c r="R57" s="237">
        <f>R55</f>
        <v>1.177203193073268</v>
      </c>
      <c r="S57" s="236">
        <f>S55</f>
        <v>-3.8833814051766495</v>
      </c>
      <c r="T57" s="236">
        <f>T55</f>
        <v>-1.0354306828598041</v>
      </c>
      <c r="U57" s="236">
        <f>U55</f>
        <v>0</v>
      </c>
      <c r="V57" s="238">
        <f>V55</f>
        <v>0.46806964106943383</v>
      </c>
      <c r="W57" s="238">
        <f>+SUM(R57:V57)</f>
        <v>-3.2735392538937518</v>
      </c>
      <c r="X57" s="99"/>
      <c r="AD57" s="3"/>
    </row>
    <row r="58" spans="2:30">
      <c r="B58" s="99"/>
      <c r="C58" s="99"/>
      <c r="D58" s="99"/>
      <c r="E58" s="99"/>
      <c r="F58" s="99"/>
      <c r="G58" s="99"/>
      <c r="H58" s="99"/>
      <c r="I58" s="76"/>
      <c r="J58" s="76"/>
      <c r="K58" s="76"/>
      <c r="L58" s="76"/>
      <c r="M58" s="77"/>
      <c r="N58" s="76"/>
      <c r="O58" s="76"/>
      <c r="P58" s="76"/>
      <c r="Q58" s="77"/>
      <c r="R58" s="77"/>
      <c r="S58" s="77"/>
      <c r="T58" s="78"/>
      <c r="U58" s="78"/>
      <c r="V58" s="99"/>
      <c r="W58" s="99"/>
      <c r="X58" s="99"/>
    </row>
  </sheetData>
  <mergeCells count="21">
    <mergeCell ref="C17:D17"/>
    <mergeCell ref="E17:I17"/>
    <mergeCell ref="K17:Q17"/>
    <mergeCell ref="C18:D18"/>
    <mergeCell ref="E18:I18"/>
    <mergeCell ref="K18:L18"/>
    <mergeCell ref="M18:Q18"/>
    <mergeCell ref="C30:I30"/>
    <mergeCell ref="K30:Q30"/>
    <mergeCell ref="C31:D31"/>
    <mergeCell ref="E31:I31"/>
    <mergeCell ref="K31:L31"/>
    <mergeCell ref="M31:Q31"/>
    <mergeCell ref="K53:L53"/>
    <mergeCell ref="K54:L54"/>
    <mergeCell ref="S37:T41"/>
    <mergeCell ref="M47:Q47"/>
    <mergeCell ref="R47:V47"/>
    <mergeCell ref="K50:L50"/>
    <mergeCell ref="K51:L51"/>
    <mergeCell ref="K52:L52"/>
  </mergeCells>
  <conditionalFormatting sqref="C33:H33 E20:I20 C22:I26 C35:H40">
    <cfRule type="expression" dxfId="3" priority="3">
      <formula>dms_TradingName = "Endeavour Energy"</formula>
    </cfRule>
    <cfRule type="expression" dxfId="2" priority="4">
      <formula>dms_TradingName = "TasNetworks (T)"</formula>
    </cfRule>
  </conditionalFormatting>
  <conditionalFormatting sqref="C20:D20">
    <cfRule type="expression" dxfId="1" priority="1">
      <formula>dms_TradingName = "Endeavour Energy"</formula>
    </cfRule>
    <cfRule type="expression" dxfId="0" priority="2">
      <formula>dms_TradingName = "TasNetworks (T)"</formula>
    </cfRule>
  </conditionalFormatting>
  <dataValidations disablePrompts="1" count="1">
    <dataValidation type="custom" allowBlank="1" showInputMessage="1" showErrorMessage="1" error="Must be a number" promptTitle="Opex allowance" prompt="Enter value. _x000a__x000a_As set out in the approved PTRM for the current regulatory control period." sqref="C20:I20" xr:uid="{18209BA2-1967-4B5D-B654-5C7F13A49B15}">
      <formula1>ISNUMBER(C20)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AER Draft decision - EBSS</vt:lpstr>
      <vt:lpstr>dms_PRCP_BaseYear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dcterms:created xsi:type="dcterms:W3CDTF">2023-09-20T00:01:30Z</dcterms:created>
  <dcterms:modified xsi:type="dcterms:W3CDTF">2023-09-20T01:08:01Z</dcterms:modified>
  <cp:category/>
  <cp:contentStatus/>
</cp:coreProperties>
</file>