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wu\AppData\Roaming\iManage\Work\Recent\AER212495 - Essential Energy Determination 2024-29 (DX)\"/>
    </mc:Choice>
  </mc:AlternateContent>
  <xr:revisionPtr revIDLastSave="0" documentId="13_ncr:1_{5448DA6A-F4BB-427B-80C6-7094FE9081DE}" xr6:coauthVersionLast="47" xr6:coauthVersionMax="47" xr10:uidLastSave="{00000000-0000-0000-0000-000000000000}"/>
  <bookViews>
    <workbookView xWindow="-120" yWindow="-120" windowWidth="29040" windowHeight="15840" tabRatio="811" activeTab="2" xr2:uid="{00000000-000D-0000-FFFF-FFFF00000000}"/>
  </bookViews>
  <sheets>
    <sheet name="Cover" sheetId="20" r:id="rId1"/>
    <sheet name="Output | decision tables" sheetId="19" r:id="rId2"/>
    <sheet name="STPIS inputs" sheetId="21" r:id="rId3"/>
    <sheet name="Annual performance and targets" sheetId="17" r:id="rId4"/>
    <sheet name="Incentive rates calc" sheetId="14" r:id="rId5"/>
    <sheet name="Change log" sheetId="2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1" l="1"/>
  <c r="C4" i="21" l="1"/>
  <c r="Q31" i="17" l="1"/>
  <c r="Q33" i="17" l="1"/>
  <c r="H33" i="17"/>
  <c r="H32" i="17"/>
  <c r="H31" i="17"/>
  <c r="Q32" i="17"/>
  <c r="F7" i="14" l="1"/>
  <c r="D7" i="14" l="1"/>
  <c r="E7" i="14"/>
  <c r="M42" i="17" l="1"/>
  <c r="N42" i="17"/>
  <c r="O42" i="17"/>
  <c r="P42" i="17"/>
  <c r="M43" i="17"/>
  <c r="N43" i="17"/>
  <c r="O43" i="17"/>
  <c r="P43" i="17"/>
  <c r="M44" i="17"/>
  <c r="N44" i="17"/>
  <c r="O44" i="17"/>
  <c r="P44" i="17"/>
  <c r="D43" i="17"/>
  <c r="E43" i="17"/>
  <c r="F43" i="17"/>
  <c r="D44" i="17"/>
  <c r="E44" i="17"/>
  <c r="F44" i="17"/>
  <c r="D42" i="17"/>
  <c r="E42" i="17"/>
  <c r="F42" i="17"/>
  <c r="Q11" i="17"/>
  <c r="C43" i="17"/>
  <c r="C44" i="17"/>
  <c r="C42" i="17"/>
  <c r="H21" i="17"/>
  <c r="Q21" i="17"/>
  <c r="Q22" i="17" l="1"/>
  <c r="Q20" i="17"/>
  <c r="Q10" i="17"/>
  <c r="H20" i="17"/>
  <c r="H22" i="17"/>
  <c r="Q9" i="17"/>
  <c r="L42" i="17"/>
  <c r="L44" i="17"/>
  <c r="L43" i="17"/>
  <c r="C11" i="21" l="1"/>
  <c r="D11" i="14" s="1"/>
  <c r="D6" i="14"/>
  <c r="E6" i="14"/>
  <c r="F6" i="14"/>
  <c r="D5" i="14"/>
  <c r="G23" i="19" s="1"/>
  <c r="E5" i="14"/>
  <c r="H23" i="19" s="1"/>
  <c r="F5" i="14"/>
  <c r="I23" i="19" s="1"/>
  <c r="F11" i="14" l="1"/>
  <c r="E11" i="14"/>
  <c r="D12" i="14"/>
  <c r="C13" i="19" s="1"/>
  <c r="E12" i="14" l="1"/>
  <c r="D13" i="19" s="1"/>
  <c r="F12" i="14"/>
  <c r="E13" i="19" s="1"/>
  <c r="H44" i="17" l="1"/>
  <c r="E19" i="19" s="1"/>
  <c r="I19" i="19" s="1"/>
  <c r="H42" i="17"/>
  <c r="C19" i="19" s="1"/>
  <c r="G19" i="19" s="1"/>
  <c r="Q44" i="17"/>
  <c r="E18" i="19" s="1"/>
  <c r="I18" i="19" s="1"/>
  <c r="Q42" i="17"/>
  <c r="C18" i="19" s="1"/>
  <c r="G18" i="19" s="1"/>
  <c r="Q43" i="17"/>
  <c r="D18" i="19" s="1"/>
  <c r="H18" i="19" s="1"/>
  <c r="H43" i="17"/>
  <c r="D19" i="19" s="1"/>
  <c r="H19" i="19" s="1"/>
  <c r="E9" i="14" l="1"/>
  <c r="F8" i="14"/>
  <c r="F9" i="14"/>
  <c r="F13" i="14" s="1"/>
  <c r="E14" i="19" s="1"/>
  <c r="E8" i="14"/>
  <c r="D9" i="14"/>
  <c r="D8" i="14"/>
  <c r="D13" i="14" s="1"/>
  <c r="C14" i="19" s="1"/>
  <c r="H9" i="17"/>
  <c r="H10" i="17"/>
  <c r="H11" i="17"/>
  <c r="E13" i="14" l="1"/>
  <c r="D14" i="19" s="1"/>
</calcChain>
</file>

<file path=xl/sharedStrings.xml><?xml version="1.0" encoding="utf-8"?>
<sst xmlns="http://schemas.openxmlformats.org/spreadsheetml/2006/main" count="211" uniqueCount="99">
  <si>
    <t>Classification</t>
  </si>
  <si>
    <t>Urban</t>
  </si>
  <si>
    <t>R</t>
  </si>
  <si>
    <t>Beta</t>
  </si>
  <si>
    <t>Average unplanned SAIFI target</t>
  </si>
  <si>
    <t>Average unplanned SAIDI target</t>
  </si>
  <si>
    <t>CPI</t>
  </si>
  <si>
    <t>Network weighting from table 1 (page 12 of the STPIS guidelines)</t>
  </si>
  <si>
    <t>SAIFI</t>
  </si>
  <si>
    <t>SAIDI</t>
  </si>
  <si>
    <t>2018/19</t>
  </si>
  <si>
    <t>2019/20</t>
  </si>
  <si>
    <t>2020/21</t>
  </si>
  <si>
    <t>2021/22</t>
  </si>
  <si>
    <t>Inflation adjustment to 2024/25</t>
  </si>
  <si>
    <t>Short rural</t>
  </si>
  <si>
    <t>Long rural</t>
  </si>
  <si>
    <t>2022/23</t>
  </si>
  <si>
    <t>Revenue proposal</t>
  </si>
  <si>
    <t>Annual compliance actual</t>
  </si>
  <si>
    <t>Draft decision</t>
  </si>
  <si>
    <t>Final decision</t>
  </si>
  <si>
    <t>Adjsutments</t>
  </si>
  <si>
    <t>Adjusmtnets</t>
  </si>
  <si>
    <t>Decision</t>
  </si>
  <si>
    <t>AER Draft Decision STPIS for 2024-29</t>
  </si>
  <si>
    <t>Revenue at Risk</t>
  </si>
  <si>
    <t>Short rual</t>
  </si>
  <si>
    <t>Customer service parameter</t>
  </si>
  <si>
    <t>STPIS Targets and incentive rates</t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</si>
  <si>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</si>
  <si>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</si>
  <si>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</si>
  <si>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</si>
  <si>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</si>
  <si>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Incentive rates calculation</t>
  </si>
  <si>
    <t>SAIDI Incentive rates</t>
  </si>
  <si>
    <t>SAIFI Incentive rates</t>
  </si>
  <si>
    <t>± 4.5 %</t>
  </si>
  <si>
    <t>Electricity Distribution Network Service Provider</t>
  </si>
  <si>
    <t>Service Target Performance Incentive Scheme</t>
  </si>
  <si>
    <t>VCR</t>
  </si>
  <si>
    <t>Inputs</t>
  </si>
  <si>
    <t>ABS</t>
  </si>
  <si>
    <t>Historical STPIS performance and adjustments</t>
  </si>
  <si>
    <t>Log normal</t>
  </si>
  <si>
    <t>2024-29</t>
  </si>
  <si>
    <t>Essential Energy</t>
  </si>
  <si>
    <t xml:space="preserve"> Use Dec-22 CPI, consistent with Modelling and Pricing </t>
  </si>
  <si>
    <t>Essential Energy - - IR007 - STPIS - 20230323 - Public.xlsx</t>
  </si>
  <si>
    <t>STPIS Incentive rates for FY2024-29 period</t>
  </si>
  <si>
    <t>STPIS performance targets for the 2024-29 period</t>
  </si>
  <si>
    <t>Value of customer reliablity ($/MWh)</t>
  </si>
  <si>
    <t>check</t>
  </si>
  <si>
    <t>Not applied due to CSIS</t>
  </si>
  <si>
    <t>Changelog (to detail completion of inputs, and any changes to inputs)</t>
  </si>
  <si>
    <t>Version</t>
  </si>
  <si>
    <t>Cell range</t>
  </si>
  <si>
    <t>Description</t>
  </si>
  <si>
    <t>v1.01</t>
  </si>
  <si>
    <t>Changed format of decision tables tab</t>
  </si>
  <si>
    <t>a Values based on AER 2019 VCR report, escalated to July 2022 using December 2022 CPI Index</t>
  </si>
  <si>
    <t>C35-F35, C36-F36, L35-O35. L36-F36</t>
  </si>
  <si>
    <t>2024-25</t>
  </si>
  <si>
    <t>2025-26</t>
  </si>
  <si>
    <t>2026-27</t>
  </si>
  <si>
    <t>2027-28</t>
  </si>
  <si>
    <t>2028-29</t>
  </si>
  <si>
    <t>Source</t>
  </si>
  <si>
    <t>Incentive rates calc D4-F$</t>
  </si>
  <si>
    <t xml:space="preserve">STPIS inputs C4-H4 </t>
  </si>
  <si>
    <t xml:space="preserve">Corrected Essential Energy's proposed STPIS adustment to annual performance tab based on EE's advice 18 August 2023. </t>
  </si>
  <si>
    <t>Corrected revenue calculation in C4 and added revenues for the regulatory period. Previously value was in million.</t>
  </si>
  <si>
    <t>Corrected consumption which used GWh.</t>
  </si>
  <si>
    <t>Output | Decision tables</t>
  </si>
  <si>
    <t>STPIS inputs</t>
  </si>
  <si>
    <t>Annual performance and targets</t>
  </si>
  <si>
    <t>Incentive rates calculations</t>
  </si>
  <si>
    <t>Change log</t>
  </si>
  <si>
    <t>Contents</t>
  </si>
  <si>
    <t>Provides output including incentive rates, targets and VCR by feeders type</t>
  </si>
  <si>
    <t>Inputs average smoothed revenus, average annual energy consumptions, CPI and network feeders type</t>
  </si>
  <si>
    <t>Calculates targets based on historical performance and adjusment by STPIS paramteres and network feeder types</t>
  </si>
  <si>
    <t>Calculates incentive rates by STPIS paramteres and network feeder types</t>
  </si>
  <si>
    <t>Provides log of updates made to the model template (rather than changes between preliminary and final model submissions)</t>
  </si>
  <si>
    <t>Incentive rate attributes</t>
  </si>
  <si>
    <t>Source:</t>
  </si>
  <si>
    <t>Network feeders type</t>
  </si>
  <si>
    <t>Output: decision tables C23, D23, E23</t>
  </si>
  <si>
    <t>Fixed VCR escalation</t>
  </si>
  <si>
    <r>
      <rPr>
        <i/>
        <sz val="8"/>
        <color theme="1"/>
        <rFont val="Arial"/>
        <family val="2"/>
      </rPr>
      <t xml:space="preserve">ir  - </t>
    </r>
    <r>
      <rPr>
        <sz val="8"/>
        <color theme="1"/>
        <rFont val="Arial"/>
        <family val="2"/>
      </rPr>
      <t>SAIDI</t>
    </r>
  </si>
  <si>
    <r>
      <rPr>
        <i/>
        <sz val="8"/>
        <color theme="1"/>
        <rFont val="Arial"/>
        <family val="2"/>
      </rPr>
      <t xml:space="preserve">ir  </t>
    </r>
    <r>
      <rPr>
        <sz val="8"/>
        <color theme="1"/>
        <rFont val="Arial"/>
        <family val="2"/>
      </rPr>
      <t xml:space="preserve">- SAIFI </t>
    </r>
  </si>
  <si>
    <t>Average smoothed revenue requirement ($)</t>
  </si>
  <si>
    <t>Average annual energy consumption by network feeders type (MWh)</t>
  </si>
  <si>
    <t xml:space="preserve">Value of Customer Reliability (VCR) for NSW  ($/MWh) </t>
  </si>
  <si>
    <t xml:space="preserve">VCR  ($/MWh) </t>
  </si>
  <si>
    <t>Average annual energy consumption (MWh)</t>
  </si>
  <si>
    <t>AER draft decision Essential Energy PTRM  Revenue Smoothing ($m Real 2023-24)</t>
  </si>
  <si>
    <t xml:space="preserve"> Use Dec-19 CPI, when AER VCR was puiblished.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</si>
</sst>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_-;\-* #,##0.0000_-;_-* &quot;-&quot;??_-;_-@_-"/>
    <numFmt numFmtId="171" formatCode="_-* #,##0.00000000000000_-;\-* #,##0.00000000000000_-;_-* &quot;-&quot;??_-;_-@_-"/>
    <numFmt numFmtId="172" formatCode="_-* #,##0.000000000000000_-;\-* #,##0.000000000000000_-;_-* &quot;-&quot;??_-;_-@_-"/>
    <numFmt numFmtId="173" formatCode="_-* #,##0_-;\-* #,##0_-;_-* &quot;-&quot;??_-;_-@_-"/>
    <numFmt numFmtId="174" formatCode="&quot;$&quot;#,##0"/>
    <numFmt numFmtId="175" formatCode="_-* #,##0.0000000_-;\-* #,##0.0000000_-;_-* &quot;-&quot;??_-;_-@_-"/>
    <numFmt numFmtId="176" formatCode="_-* #,##0.0_-;\-* #,##0.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sz val="8"/>
      <color rgb="FFFF0000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b/>
      <sz val="8"/>
      <name val="Arial"/>
      <family val="2"/>
    </font>
    <font>
      <i/>
      <sz val="8"/>
      <color theme="8" tint="-0.249977111117893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b/>
      <i/>
      <sz val="8"/>
      <color theme="8" tint="-0.249977111117893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</cellStyleXfs>
  <cellXfs count="165">
    <xf numFmtId="0" fontId="0" fillId="0" borderId="0" xfId="0"/>
    <xf numFmtId="0" fontId="0" fillId="0" borderId="0" xfId="0"/>
    <xf numFmtId="0" fontId="6" fillId="0" borderId="0" xfId="0" applyFont="1"/>
    <xf numFmtId="0" fontId="6" fillId="0" borderId="1" xfId="0" applyFont="1" applyBorder="1"/>
    <xf numFmtId="166" fontId="6" fillId="0" borderId="0" xfId="0" applyNumberFormat="1" applyFont="1"/>
    <xf numFmtId="0" fontId="6" fillId="0" borderId="0" xfId="0" applyNumberFormat="1" applyFont="1"/>
    <xf numFmtId="171" fontId="6" fillId="0" borderId="0" xfId="0" applyNumberFormat="1" applyFont="1"/>
    <xf numFmtId="172" fontId="6" fillId="0" borderId="0" xfId="0" applyNumberFormat="1" applyFont="1"/>
    <xf numFmtId="0" fontId="9" fillId="0" borderId="0" xfId="0" applyFont="1"/>
    <xf numFmtId="166" fontId="9" fillId="0" borderId="0" xfId="1" applyNumberFormat="1" applyFont="1"/>
    <xf numFmtId="166" fontId="6" fillId="0" borderId="0" xfId="1" applyNumberFormat="1" applyFo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66" fontId="7" fillId="2" borderId="1" xfId="1" applyNumberFormat="1" applyFont="1" applyFill="1" applyBorder="1" applyAlignment="1">
      <alignment horizontal="left"/>
    </xf>
    <xf numFmtId="167" fontId="6" fillId="0" borderId="1" xfId="0" applyNumberFormat="1" applyFont="1" applyBorder="1"/>
    <xf numFmtId="167" fontId="6" fillId="0" borderId="1" xfId="0" applyNumberFormat="1" applyFont="1" applyFill="1" applyBorder="1"/>
    <xf numFmtId="167" fontId="7" fillId="5" borderId="1" xfId="0" applyNumberFormat="1" applyFont="1" applyFill="1" applyBorder="1"/>
    <xf numFmtId="168" fontId="6" fillId="0" borderId="1" xfId="1" applyNumberFormat="1" applyFont="1" applyBorder="1"/>
    <xf numFmtId="168" fontId="7" fillId="5" borderId="1" xfId="1" applyNumberFormat="1" applyFont="1" applyFill="1" applyBorder="1"/>
    <xf numFmtId="0" fontId="7" fillId="5" borderId="1" xfId="0" applyFont="1" applyFill="1" applyBorder="1"/>
    <xf numFmtId="0" fontId="0" fillId="6" borderId="0" xfId="0" applyFill="1"/>
    <xf numFmtId="0" fontId="2" fillId="6" borderId="0" xfId="0" applyFont="1" applyFill="1"/>
    <xf numFmtId="0" fontId="10" fillId="6" borderId="0" xfId="0" applyFont="1" applyFill="1"/>
    <xf numFmtId="0" fontId="11" fillId="0" borderId="0" xfId="0" applyFont="1" applyAlignment="1">
      <alignment vertical="center"/>
    </xf>
    <xf numFmtId="0" fontId="2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2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4" fillId="0" borderId="4" xfId="0" applyFont="1" applyBorder="1"/>
    <xf numFmtId="0" fontId="14" fillId="0" borderId="3" xfId="0" applyFont="1" applyBorder="1" applyAlignment="1">
      <alignment horizontal="left"/>
    </xf>
    <xf numFmtId="17" fontId="14" fillId="0" borderId="3" xfId="0" quotePrefix="1" applyNumberFormat="1" applyFont="1" applyBorder="1"/>
    <xf numFmtId="0" fontId="14" fillId="0" borderId="3" xfId="0" applyFont="1" applyBorder="1"/>
    <xf numFmtId="0" fontId="14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14" fillId="0" borderId="0" xfId="0" quotePrefix="1" applyFont="1"/>
    <xf numFmtId="0" fontId="16" fillId="0" borderId="0" xfId="0" applyFont="1"/>
    <xf numFmtId="17" fontId="14" fillId="0" borderId="0" xfId="0" quotePrefix="1" applyNumberFormat="1" applyFont="1"/>
    <xf numFmtId="0" fontId="15" fillId="6" borderId="0" xfId="0" applyFont="1" applyFill="1"/>
    <xf numFmtId="0" fontId="17" fillId="7" borderId="0" xfId="0" applyFont="1" applyFill="1"/>
    <xf numFmtId="0" fontId="13" fillId="7" borderId="0" xfId="0" applyFont="1" applyFill="1"/>
    <xf numFmtId="167" fontId="6" fillId="0" borderId="1" xfId="0" applyNumberFormat="1" applyFont="1" applyBorder="1" applyAlignment="1">
      <alignment horizontal="center"/>
    </xf>
    <xf numFmtId="167" fontId="7" fillId="5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indent="1"/>
    </xf>
    <xf numFmtId="167" fontId="6" fillId="0" borderId="0" xfId="0" applyNumberFormat="1" applyFont="1"/>
    <xf numFmtId="175" fontId="7" fillId="5" borderId="1" xfId="1" applyNumberFormat="1" applyFont="1" applyFill="1" applyBorder="1"/>
    <xf numFmtId="0" fontId="6" fillId="0" borderId="0" xfId="0" applyFont="1" applyAlignment="1">
      <alignment horizontal="center"/>
    </xf>
    <xf numFmtId="0" fontId="2" fillId="7" borderId="5" xfId="9" applyFill="1" applyBorder="1"/>
    <xf numFmtId="0" fontId="7" fillId="7" borderId="5" xfId="9" applyFont="1" applyFill="1" applyBorder="1"/>
    <xf numFmtId="0" fontId="21" fillId="7" borderId="5" xfId="9" applyFont="1" applyFill="1" applyBorder="1" applyAlignment="1">
      <alignment vertical="center"/>
    </xf>
    <xf numFmtId="0" fontId="2" fillId="7" borderId="5" xfId="9" applyFill="1" applyBorder="1" applyAlignment="1">
      <alignment wrapText="1"/>
    </xf>
    <xf numFmtId="165" fontId="21" fillId="7" borderId="5" xfId="9" applyNumberFormat="1" applyFont="1" applyFill="1" applyBorder="1" applyAlignment="1">
      <alignment horizontal="center" wrapText="1"/>
    </xf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173" fontId="22" fillId="0" borderId="0" xfId="9" applyNumberFormat="1" applyFont="1"/>
    <xf numFmtId="173" fontId="14" fillId="0" borderId="0" xfId="12" applyNumberFormat="1" applyFont="1" applyAlignment="1" applyProtection="1"/>
    <xf numFmtId="173" fontId="24" fillId="0" borderId="0" xfId="9" applyNumberFormat="1" applyFont="1"/>
    <xf numFmtId="176" fontId="24" fillId="0" borderId="0" xfId="9" applyNumberFormat="1" applyFont="1"/>
    <xf numFmtId="0" fontId="24" fillId="0" borderId="0" xfId="9" applyFont="1"/>
    <xf numFmtId="0" fontId="24" fillId="0" borderId="0" xfId="9" applyFont="1" applyAlignment="1">
      <alignment wrapText="1"/>
    </xf>
    <xf numFmtId="173" fontId="18" fillId="0" borderId="4" xfId="12" applyNumberFormat="1" applyFont="1" applyBorder="1" applyAlignment="1" applyProtection="1"/>
    <xf numFmtId="173" fontId="25" fillId="0" borderId="4" xfId="9" applyNumberFormat="1" applyFont="1" applyBorder="1"/>
    <xf numFmtId="173" fontId="24" fillId="0" borderId="4" xfId="9" applyNumberFormat="1" applyFont="1" applyBorder="1"/>
    <xf numFmtId="176" fontId="24" fillId="0" borderId="4" xfId="9" applyNumberFormat="1" applyFont="1" applyBorder="1"/>
    <xf numFmtId="0" fontId="24" fillId="0" borderId="4" xfId="9" applyFont="1" applyBorder="1"/>
    <xf numFmtId="0" fontId="26" fillId="7" borderId="0" xfId="9" applyFont="1" applyFill="1" applyBorder="1"/>
    <xf numFmtId="165" fontId="21" fillId="0" borderId="0" xfId="9" applyNumberFormat="1" applyFont="1" applyFill="1" applyBorder="1" applyAlignment="1">
      <alignment horizontal="center" wrapText="1"/>
    </xf>
    <xf numFmtId="0" fontId="2" fillId="0" borderId="0" xfId="9" applyFill="1" applyBorder="1" applyAlignment="1">
      <alignment wrapText="1"/>
    </xf>
    <xf numFmtId="173" fontId="22" fillId="0" borderId="0" xfId="9" applyNumberFormat="1" applyFont="1" applyFill="1"/>
    <xf numFmtId="166" fontId="6" fillId="0" borderId="0" xfId="0" applyNumberFormat="1" applyFont="1" applyAlignment="1">
      <alignment horizontal="center"/>
    </xf>
    <xf numFmtId="0" fontId="26" fillId="7" borderId="5" xfId="9" applyFont="1" applyFill="1" applyBorder="1" applyAlignment="1">
      <alignment horizontal="left" vertical="center" indent="1"/>
    </xf>
    <xf numFmtId="0" fontId="2" fillId="7" borderId="5" xfId="9" applyFill="1" applyBorder="1" applyAlignment="1">
      <alignment horizontal="center" vertical="center"/>
    </xf>
    <xf numFmtId="0" fontId="21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21" fillId="7" borderId="5" xfId="9" applyNumberFormat="1" applyFont="1" applyFill="1" applyBorder="1" applyAlignment="1">
      <alignment horizontal="center" vertical="center" wrapText="1"/>
    </xf>
    <xf numFmtId="0" fontId="2" fillId="6" borderId="0" xfId="9" applyFill="1" applyAlignment="1">
      <alignment horizontal="center" vertical="center" wrapText="1"/>
    </xf>
    <xf numFmtId="0" fontId="2" fillId="6" borderId="0" xfId="9" applyFill="1" applyAlignment="1">
      <alignment horizontal="center" vertical="center"/>
    </xf>
    <xf numFmtId="0" fontId="2" fillId="0" borderId="0" xfId="9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7" fillId="0" borderId="0" xfId="12" applyNumberFormat="1" applyFont="1" applyAlignment="1" applyProtection="1">
      <alignment horizontal="left" vertical="center" indent="1"/>
    </xf>
    <xf numFmtId="0" fontId="28" fillId="6" borderId="0" xfId="0" applyFont="1" applyFill="1"/>
    <xf numFmtId="0" fontId="29" fillId="6" borderId="0" xfId="12" applyFont="1" applyFill="1"/>
    <xf numFmtId="0" fontId="26" fillId="7" borderId="0" xfId="9" applyFont="1" applyFill="1"/>
    <xf numFmtId="0" fontId="26" fillId="7" borderId="0" xfId="9" applyFont="1" applyFill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26" fillId="7" borderId="0" xfId="9" applyFont="1" applyFill="1" applyAlignment="1">
      <alignment vertical="center"/>
    </xf>
    <xf numFmtId="0" fontId="26" fillId="7" borderId="0" xfId="9" applyFont="1" applyFill="1" applyAlignment="1">
      <alignment horizontal="center" vertical="center"/>
    </xf>
    <xf numFmtId="0" fontId="30" fillId="0" borderId="0" xfId="0" applyFont="1"/>
    <xf numFmtId="0" fontId="7" fillId="9" borderId="1" xfId="0" applyFont="1" applyFill="1" applyBorder="1" applyAlignment="1">
      <alignment horizontal="left"/>
    </xf>
    <xf numFmtId="0" fontId="31" fillId="0" borderId="0" xfId="0" applyFont="1"/>
    <xf numFmtId="0" fontId="32" fillId="0" borderId="0" xfId="0" applyFont="1"/>
    <xf numFmtId="0" fontId="33" fillId="0" borderId="0" xfId="0" applyFont="1"/>
    <xf numFmtId="1" fontId="33" fillId="0" borderId="0" xfId="0" applyNumberFormat="1" applyFont="1"/>
    <xf numFmtId="0" fontId="33" fillId="0" borderId="0" xfId="0" applyNumberFormat="1" applyFont="1"/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" fontId="33" fillId="0" borderId="0" xfId="0" applyNumberFormat="1" applyFont="1" applyAlignment="1">
      <alignment vertical="center"/>
    </xf>
    <xf numFmtId="166" fontId="6" fillId="0" borderId="1" xfId="1" applyNumberFormat="1" applyFont="1" applyBorder="1" applyAlignment="1">
      <alignment vertical="center"/>
    </xf>
    <xf numFmtId="173" fontId="6" fillId="0" borderId="1" xfId="1" applyNumberFormat="1" applyFont="1" applyBorder="1" applyAlignment="1">
      <alignment vertical="center"/>
    </xf>
    <xf numFmtId="166" fontId="6" fillId="0" borderId="1" xfId="2" applyNumberFormat="1" applyFont="1" applyBorder="1" applyAlignment="1">
      <alignment vertical="center"/>
    </xf>
    <xf numFmtId="170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169" fontId="6" fillId="0" borderId="1" xfId="11" applyNumberFormat="1" applyFont="1" applyBorder="1" applyAlignment="1">
      <alignment vertical="center"/>
    </xf>
    <xf numFmtId="0" fontId="34" fillId="0" borderId="0" xfId="0" applyFont="1"/>
    <xf numFmtId="0" fontId="35" fillId="0" borderId="0" xfId="0" applyFont="1"/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 indent="3"/>
    </xf>
    <xf numFmtId="0" fontId="7" fillId="0" borderId="1" xfId="0" applyFont="1" applyBorder="1" applyAlignment="1">
      <alignment vertical="center"/>
    </xf>
    <xf numFmtId="0" fontId="7" fillId="0" borderId="5" xfId="0" applyFont="1" applyBorder="1"/>
    <xf numFmtId="0" fontId="7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vertical="center"/>
    </xf>
    <xf numFmtId="173" fontId="6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10" fontId="6" fillId="0" borderId="5" xfId="0" applyNumberFormat="1" applyFont="1" applyBorder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/>
    </xf>
    <xf numFmtId="174" fontId="6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/>
    </xf>
    <xf numFmtId="169" fontId="6" fillId="0" borderId="1" xfId="0" applyNumberFormat="1" applyFont="1" applyBorder="1" applyAlignment="1">
      <alignment horizontal="right" vertical="center"/>
    </xf>
    <xf numFmtId="0" fontId="7" fillId="0" borderId="0" xfId="0" applyFont="1"/>
    <xf numFmtId="17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1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/>
    <xf numFmtId="0" fontId="7" fillId="7" borderId="0" xfId="9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7" fillId="7" borderId="5" xfId="9" applyFont="1" applyFill="1" applyBorder="1" applyAlignment="1">
      <alignment vertical="center"/>
    </xf>
    <xf numFmtId="0" fontId="7" fillId="7" borderId="5" xfId="9" applyFont="1" applyFill="1" applyBorder="1" applyAlignment="1">
      <alignment horizontal="center" vertical="center"/>
    </xf>
    <xf numFmtId="169" fontId="6" fillId="0" borderId="1" xfId="11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0" fontId="7" fillId="7" borderId="5" xfId="9" applyFont="1" applyFill="1" applyBorder="1" applyAlignment="1">
      <alignment horizontal="center"/>
    </xf>
    <xf numFmtId="174" fontId="6" fillId="0" borderId="1" xfId="2" applyNumberFormat="1" applyFont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164" fontId="6" fillId="10" borderId="1" xfId="0" applyNumberFormat="1" applyFont="1" applyFill="1" applyBorder="1" applyAlignment="1">
      <alignment horizontal="right" vertical="center"/>
    </xf>
    <xf numFmtId="174" fontId="6" fillId="10" borderId="1" xfId="0" applyNumberFormat="1" applyFont="1" applyFill="1" applyBorder="1" applyAlignment="1">
      <alignment horizontal="center" vertical="center"/>
    </xf>
    <xf numFmtId="0" fontId="19" fillId="10" borderId="0" xfId="0" applyFont="1" applyFill="1" applyAlignment="1">
      <alignment horizontal="left" vertical="center" indent="3"/>
    </xf>
    <xf numFmtId="0" fontId="6" fillId="10" borderId="0" xfId="0" applyFont="1" applyFill="1" applyAlignment="1">
      <alignment vertical="center"/>
    </xf>
    <xf numFmtId="0" fontId="7" fillId="10" borderId="5" xfId="0" applyFont="1" applyFill="1" applyBorder="1"/>
    <xf numFmtId="0" fontId="20" fillId="10" borderId="1" xfId="0" applyFont="1" applyFill="1" applyBorder="1"/>
    <xf numFmtId="0" fontId="6" fillId="10" borderId="0" xfId="0" applyFont="1" applyFill="1"/>
    <xf numFmtId="1" fontId="6" fillId="10" borderId="0" xfId="0" applyNumberFormat="1" applyFont="1" applyFill="1"/>
    <xf numFmtId="0" fontId="19" fillId="10" borderId="0" xfId="0" applyFont="1" applyFill="1" applyAlignment="1">
      <alignment horizontal="left" indent="1"/>
    </xf>
    <xf numFmtId="0" fontId="19" fillId="10" borderId="0" xfId="0" applyFont="1" applyFill="1" applyAlignment="1">
      <alignment horizontal="left" vertical="center"/>
    </xf>
  </cellXfs>
  <cellStyles count="14">
    <cellStyle name="Comma" xfId="1" builtinId="3"/>
    <cellStyle name="Comma 2" xfId="3" xr:uid="{00000000-0005-0000-0000-000002000000}"/>
    <cellStyle name="Comma 3" xfId="5" xr:uid="{00000000-0005-0000-0000-000003000000}"/>
    <cellStyle name="Currency" xfId="2" builtinId="4"/>
    <cellStyle name="Currency 2" xfId="4" xr:uid="{00000000-0005-0000-0000-000005000000}"/>
    <cellStyle name="Currency 3" xfId="6" xr:uid="{00000000-0005-0000-0000-000006000000}"/>
    <cellStyle name="dms_1" xfId="7" xr:uid="{00000000-0005-0000-0000-000007000000}"/>
    <cellStyle name="Hyperlink" xfId="12" builtinId="8"/>
    <cellStyle name="Hyperlink 2" xfId="10" xr:uid="{00000000-0005-0000-0000-000009000000}"/>
    <cellStyle name="Normal" xfId="0" builtinId="0"/>
    <cellStyle name="Normal 11" xfId="13" xr:uid="{7AB5FCFC-CBD7-4211-8976-0FAF5DF20C1B}"/>
    <cellStyle name="Normal 2" xfId="9" xr:uid="{00000000-0005-0000-0000-00000B000000}"/>
    <cellStyle name="Percent" xfId="11" builtinId="5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FFCC"/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22415</xdr:colOff>
      <xdr:row>5</xdr:row>
      <xdr:rowOff>145677</xdr:rowOff>
    </xdr:from>
    <xdr:to>
      <xdr:col>6</xdr:col>
      <xdr:colOff>1</xdr:colOff>
      <xdr:row>9</xdr:row>
      <xdr:rowOff>3414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0" y="1568824"/>
          <a:ext cx="2521322" cy="116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484790</xdr:colOff>
      <xdr:row>21</xdr:row>
      <xdr:rowOff>139755</xdr:rowOff>
    </xdr:from>
    <xdr:ext cx="172106" cy="1903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A92D173-F6AB-4316-AC79-21F45E74B83B}"/>
                </a:ext>
              </a:extLst>
            </xdr:cNvPr>
            <xdr:cNvSpPr txBox="1"/>
          </xdr:nvSpPr>
          <xdr:spPr>
            <a:xfrm>
              <a:off x="1095704" y="4324186"/>
              <a:ext cx="172106" cy="1903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AU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p/>
                    </m:sSup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A92D173-F6AB-4316-AC79-21F45E74B83B}"/>
                </a:ext>
              </a:extLst>
            </xdr:cNvPr>
            <xdr:cNvSpPr txBox="1"/>
          </xdr:nvSpPr>
          <xdr:spPr>
            <a:xfrm>
              <a:off x="1095704" y="4324186"/>
              <a:ext cx="172106" cy="1903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𝑎^</a:t>
              </a:r>
              <a:endParaRPr lang="en-AU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501097</xdr:colOff>
      <xdr:row>17</xdr:row>
      <xdr:rowOff>128380</xdr:rowOff>
    </xdr:from>
    <xdr:to>
      <xdr:col>10</xdr:col>
      <xdr:colOff>58414</xdr:colOff>
      <xdr:row>25</xdr:row>
      <xdr:rowOff>33130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4B8141-A5AA-CE35-E18D-C3F87431D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9488" y="4128880"/>
          <a:ext cx="2928339" cy="1031185"/>
        </a:xfrm>
        <a:prstGeom prst="rect">
          <a:avLst/>
        </a:prstGeom>
      </xdr:spPr>
    </xdr:pic>
    <xdr:clientData/>
  </xdr:twoCellAnchor>
  <xdr:twoCellAnchor editAs="oneCell">
    <xdr:from>
      <xdr:col>6</xdr:col>
      <xdr:colOff>521065</xdr:colOff>
      <xdr:row>24</xdr:row>
      <xdr:rowOff>128379</xdr:rowOff>
    </xdr:from>
    <xdr:to>
      <xdr:col>10</xdr:col>
      <xdr:colOff>132521</xdr:colOff>
      <xdr:row>35</xdr:row>
      <xdr:rowOff>100412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6D22EE-C405-F95F-0321-97315BC60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59456" y="5114509"/>
          <a:ext cx="2982478" cy="1520881"/>
        </a:xfrm>
        <a:prstGeom prst="rect">
          <a:avLst/>
        </a:prstGeom>
      </xdr:spPr>
    </xdr:pic>
    <xdr:clientData/>
  </xdr:twoCellAnchor>
  <xdr:twoCellAnchor editAs="oneCell">
    <xdr:from>
      <xdr:col>6</xdr:col>
      <xdr:colOff>474034</xdr:colOff>
      <xdr:row>0</xdr:row>
      <xdr:rowOff>124240</xdr:rowOff>
    </xdr:from>
    <xdr:to>
      <xdr:col>9</xdr:col>
      <xdr:colOff>579782</xdr:colOff>
      <xdr:row>17</xdr:row>
      <xdr:rowOff>52125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99273" y="124240"/>
          <a:ext cx="2863857" cy="3928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topLeftCell="A6" zoomScale="85" zoomScaleNormal="85" workbookViewId="0">
      <selection activeCell="C17" sqref="C17"/>
    </sheetView>
  </sheetViews>
  <sheetFormatPr defaultColWidth="8.85546875" defaultRowHeight="15"/>
  <cols>
    <col min="1" max="4" width="9.140625" style="1" customWidth="1"/>
    <col min="5" max="5" width="11.140625" style="1" customWidth="1"/>
    <col min="6" max="7" width="8.85546875" style="1"/>
    <col min="8" max="8" width="7.140625" style="1" customWidth="1"/>
    <col min="9" max="12" width="8.85546875" style="1"/>
    <col min="13" max="13" width="10.7109375" style="1" bestFit="1" customWidth="1"/>
    <col min="14" max="18" width="8.85546875" style="1"/>
    <col min="19" max="19" width="27" style="1" bestFit="1" customWidth="1"/>
    <col min="20" max="16384" width="8.85546875" style="1"/>
  </cols>
  <sheetData>
    <row r="1" spans="1:36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36" ht="46.5">
      <c r="C2" s="30"/>
      <c r="D2" s="30"/>
      <c r="E2" s="30"/>
      <c r="F2" s="30"/>
      <c r="G2" s="30"/>
      <c r="H2" s="30"/>
      <c r="I2" s="30"/>
      <c r="J2" s="46" t="s">
        <v>40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36" ht="20.25">
      <c r="C3" s="30"/>
      <c r="D3" s="30"/>
      <c r="E3" s="30"/>
      <c r="F3" s="30"/>
      <c r="G3" s="30"/>
      <c r="H3" s="30"/>
      <c r="I3" s="30"/>
      <c r="J3" s="47" t="s">
        <v>39</v>
      </c>
      <c r="K3" s="30"/>
      <c r="L3" s="30"/>
      <c r="M3" s="30"/>
      <c r="N3" s="30"/>
      <c r="O3" s="30"/>
      <c r="P3" s="30"/>
      <c r="Q3" s="30"/>
      <c r="R3" s="30"/>
      <c r="S3" s="47" t="s">
        <v>47</v>
      </c>
      <c r="T3" s="30"/>
      <c r="U3" s="47" t="s">
        <v>46</v>
      </c>
      <c r="V3" s="30"/>
      <c r="W3" s="30"/>
      <c r="X3" s="30"/>
      <c r="Y3" s="30"/>
      <c r="Z3" s="30"/>
      <c r="AA3" s="30"/>
    </row>
    <row r="4" spans="1:36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36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8" spans="1:36" ht="52.5">
      <c r="I8" s="25"/>
      <c r="J8" s="26"/>
    </row>
    <row r="9" spans="1:36" ht="20.25">
      <c r="L9" s="27"/>
      <c r="M9" s="28"/>
    </row>
    <row r="11" spans="1:36" ht="44.25">
      <c r="A11" s="20"/>
      <c r="B11" s="20"/>
      <c r="C11" s="20"/>
      <c r="E11" s="21"/>
      <c r="F11" s="22"/>
      <c r="H11" s="23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36" s="24" customFormat="1" ht="12.75">
      <c r="A12" s="21"/>
      <c r="B12" s="21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</row>
    <row r="13" spans="1:36" s="24" customFormat="1" ht="12.75">
      <c r="A13" s="21"/>
      <c r="B13" s="21"/>
      <c r="C13" s="21"/>
      <c r="D13" s="37"/>
      <c r="E13" s="38"/>
      <c r="F13" s="38"/>
      <c r="G13" s="39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36" s="85" customFormat="1" ht="18" customHeight="1">
      <c r="A14" s="21"/>
      <c r="B14" s="21"/>
      <c r="C14" s="78" t="s">
        <v>79</v>
      </c>
      <c r="D14" s="79"/>
      <c r="E14" s="79"/>
      <c r="F14" s="79"/>
      <c r="G14" s="79"/>
      <c r="H14" s="79"/>
      <c r="I14" s="79"/>
      <c r="J14" s="79"/>
      <c r="K14" s="79"/>
      <c r="L14" s="80"/>
      <c r="M14" s="80"/>
      <c r="N14" s="80"/>
      <c r="O14" s="80"/>
      <c r="P14" s="81"/>
      <c r="Q14" s="82"/>
      <c r="R14" s="81"/>
      <c r="S14" s="82"/>
      <c r="T14" s="81"/>
      <c r="U14" s="81"/>
      <c r="V14" s="81"/>
      <c r="W14" s="81"/>
      <c r="X14" s="81"/>
      <c r="Y14" s="81"/>
      <c r="Z14" s="81"/>
      <c r="AA14" s="81"/>
      <c r="AB14" s="24"/>
      <c r="AC14" s="24"/>
      <c r="AD14" s="83"/>
      <c r="AE14" s="83"/>
      <c r="AF14" s="83"/>
      <c r="AG14" s="83"/>
      <c r="AH14" s="83"/>
      <c r="AI14" s="84"/>
      <c r="AJ14" s="84"/>
    </row>
    <row r="15" spans="1:36" s="24" customFormat="1" ht="12.75">
      <c r="A15" s="21"/>
      <c r="B15" s="21"/>
      <c r="C15" s="21"/>
      <c r="D15" s="41"/>
      <c r="E15" s="42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36" s="24" customFormat="1">
      <c r="A16" s="21"/>
      <c r="B16" s="21"/>
      <c r="C16" s="88"/>
      <c r="D16" s="40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3" s="24" customFormat="1" ht="15.75">
      <c r="A17" s="21"/>
      <c r="B17" s="21"/>
      <c r="C17" s="89" t="s">
        <v>74</v>
      </c>
      <c r="D17" s="40"/>
      <c r="E17" s="34"/>
      <c r="F17" s="34"/>
      <c r="G17" s="34"/>
      <c r="H17" s="86" t="s">
        <v>80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3" s="24" customFormat="1" ht="15.75">
      <c r="A18" s="21"/>
      <c r="B18" s="21"/>
      <c r="C18" s="89" t="s">
        <v>75</v>
      </c>
      <c r="D18" s="40"/>
      <c r="E18" s="43"/>
      <c r="F18" s="34"/>
      <c r="G18" s="34"/>
      <c r="H18" s="86" t="s">
        <v>81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3" s="24" customFormat="1" ht="15.75">
      <c r="A19" s="21"/>
      <c r="B19" s="21"/>
      <c r="C19" s="89" t="s">
        <v>76</v>
      </c>
      <c r="D19" s="41"/>
      <c r="E19" s="44"/>
      <c r="F19" s="34"/>
      <c r="G19" s="34"/>
      <c r="H19" s="86" t="s">
        <v>82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3" s="24" customFormat="1" ht="15.75">
      <c r="A20" s="21"/>
      <c r="B20" s="21"/>
      <c r="C20" s="89" t="s">
        <v>77</v>
      </c>
      <c r="D20" s="40"/>
      <c r="E20" s="34"/>
      <c r="F20" s="34"/>
      <c r="G20" s="34"/>
      <c r="H20" s="86" t="s">
        <v>83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3" s="24" customFormat="1" ht="15.75">
      <c r="A21" s="21"/>
      <c r="B21" s="21"/>
      <c r="C21" s="89" t="s">
        <v>78</v>
      </c>
      <c r="D21" s="40"/>
      <c r="E21" s="34"/>
      <c r="F21" s="34"/>
      <c r="G21" s="34"/>
      <c r="H21" s="87" t="s">
        <v>84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3" s="24" customFormat="1" ht="12.75">
      <c r="A22" s="21"/>
      <c r="B22" s="21"/>
      <c r="C22" s="21"/>
      <c r="D22" s="40"/>
      <c r="E22" s="4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3" s="24" customFormat="1" ht="12.75">
      <c r="A23" s="21"/>
      <c r="B23" s="21"/>
      <c r="C23" s="21"/>
      <c r="D23" s="35"/>
      <c r="E23" s="35"/>
      <c r="F23" s="35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4"/>
      <c r="V23" s="34"/>
    </row>
    <row r="24" spans="1:23">
      <c r="A24" s="20"/>
      <c r="B24" s="20"/>
      <c r="C24" s="20"/>
      <c r="D24" s="35"/>
      <c r="E24" s="35"/>
      <c r="F24" s="35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3">
      <c r="A25" s="20"/>
      <c r="B25" s="20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3">
      <c r="A26" s="20"/>
      <c r="B26" s="20"/>
      <c r="C26" s="20"/>
      <c r="D26" s="41"/>
      <c r="E26" s="44"/>
      <c r="F26" s="34"/>
      <c r="G26" s="34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3">
      <c r="A27" s="20"/>
      <c r="B27" s="20"/>
      <c r="C27" s="20"/>
      <c r="D27" s="40"/>
      <c r="E27" s="34"/>
      <c r="F27" s="34"/>
      <c r="G27" s="34"/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3">
      <c r="A28" s="20"/>
      <c r="B28" s="20"/>
      <c r="C28" s="20"/>
      <c r="D28" s="40"/>
      <c r="E28" s="34"/>
      <c r="F28" s="34"/>
      <c r="G28" s="34"/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45"/>
      <c r="T28" s="45"/>
      <c r="U28" s="45"/>
      <c r="V28" s="45"/>
      <c r="W28" s="20"/>
    </row>
    <row r="29" spans="1:23"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3">
      <c r="D30" s="41"/>
      <c r="E30" s="44"/>
      <c r="F30" s="34"/>
      <c r="G30" s="34"/>
      <c r="H30" s="34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3">
      <c r="D31" s="33"/>
      <c r="E31" s="24"/>
      <c r="F31" s="24"/>
      <c r="G31" s="24"/>
      <c r="H31" s="24"/>
    </row>
    <row r="32" spans="1:23">
      <c r="D32" s="33"/>
      <c r="E32" s="24"/>
      <c r="F32" s="24"/>
      <c r="G32" s="24"/>
      <c r="H32" s="24"/>
    </row>
  </sheetData>
  <hyperlinks>
    <hyperlink ref="C17" location="'Output | decision tables'!A1" display="Output | Decision tables" xr:uid="{645E4E1C-1B91-4BED-AB88-DE36678FEB83}"/>
    <hyperlink ref="C18" location="'STPIS inputs'!A1" display="STPIS inputs" xr:uid="{E92D4A5B-15BF-424A-B324-6E24B4BC9054}"/>
    <hyperlink ref="C19" location="'Annual performance and targets'!A1" display="Annual performance and targets" xr:uid="{A76B3AAD-A8B4-4188-8828-F68DE11AE420}"/>
    <hyperlink ref="C20" location="'Incentive rates calc'!A1" display="Incentive rates calculations" xr:uid="{ED82A47D-4D7B-4081-ACD9-44B777A00FBA}"/>
    <hyperlink ref="C21" location="'Change log'!A1" display="Change log" xr:uid="{2DB9B781-4AB3-4224-B85B-22B70E3E4EA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2:K25"/>
  <sheetViews>
    <sheetView showGridLines="0" topLeftCell="A6" zoomScale="115" zoomScaleNormal="115" workbookViewId="0">
      <selection activeCell="C23" sqref="C23"/>
    </sheetView>
  </sheetViews>
  <sheetFormatPr defaultColWidth="9.140625" defaultRowHeight="11.25"/>
  <cols>
    <col min="1" max="1" width="9.140625" style="2"/>
    <col min="2" max="2" width="33.28515625" style="2" bestFit="1" customWidth="1"/>
    <col min="3" max="3" width="24.7109375" style="2" customWidth="1"/>
    <col min="4" max="5" width="20" style="2" customWidth="1"/>
    <col min="6" max="6" width="11.28515625" style="2" bestFit="1" customWidth="1"/>
    <col min="7" max="7" width="11.140625" style="102" customWidth="1"/>
    <col min="8" max="9" width="9.140625" style="102" customWidth="1"/>
    <col min="10" max="11" width="9.140625" style="102"/>
    <col min="12" max="16384" width="9.140625" style="2"/>
  </cols>
  <sheetData>
    <row r="2" spans="2:11" s="115" customFormat="1" ht="21.75" customHeight="1">
      <c r="B2" s="73" t="s">
        <v>25</v>
      </c>
      <c r="C2" s="73"/>
      <c r="D2" s="73"/>
      <c r="E2" s="73"/>
      <c r="G2" s="116"/>
      <c r="H2" s="116"/>
      <c r="I2" s="116"/>
      <c r="J2" s="116"/>
      <c r="K2" s="116"/>
    </row>
    <row r="4" spans="2:11" s="106" customFormat="1" ht="25.5" customHeight="1">
      <c r="B4" s="137" t="s">
        <v>26</v>
      </c>
      <c r="C4" s="138" t="s">
        <v>38</v>
      </c>
      <c r="D4" s="139"/>
      <c r="E4" s="139"/>
      <c r="G4" s="107"/>
      <c r="H4" s="107"/>
      <c r="I4" s="107"/>
      <c r="J4" s="107"/>
      <c r="K4" s="107"/>
    </row>
    <row r="5" spans="2:11" s="106" customFormat="1" ht="25.5" customHeight="1">
      <c r="B5" s="137" t="s">
        <v>3</v>
      </c>
      <c r="C5" s="140">
        <v>2.5</v>
      </c>
      <c r="D5" s="138" t="s">
        <v>45</v>
      </c>
      <c r="E5" s="139"/>
      <c r="G5" s="107"/>
      <c r="H5" s="107"/>
      <c r="I5" s="107"/>
      <c r="J5" s="107"/>
      <c r="K5" s="107"/>
    </row>
    <row r="6" spans="2:11" s="106" customFormat="1" ht="25.5" customHeight="1">
      <c r="B6" s="137" t="s">
        <v>87</v>
      </c>
      <c r="C6" s="94" t="s">
        <v>1</v>
      </c>
      <c r="D6" s="94" t="s">
        <v>27</v>
      </c>
      <c r="E6" s="94" t="s">
        <v>16</v>
      </c>
      <c r="G6" s="107"/>
      <c r="H6" s="107"/>
      <c r="I6" s="107"/>
      <c r="J6" s="107"/>
      <c r="K6" s="107"/>
    </row>
    <row r="7" spans="2:11" s="106" customFormat="1" ht="25.5" customHeight="1">
      <c r="B7" s="137" t="s">
        <v>28</v>
      </c>
      <c r="C7" s="94" t="s">
        <v>54</v>
      </c>
      <c r="D7" s="95"/>
      <c r="E7" s="95"/>
      <c r="G7" s="107"/>
      <c r="H7" s="107"/>
      <c r="I7" s="107"/>
      <c r="J7" s="107"/>
      <c r="K7" s="107"/>
    </row>
    <row r="8" spans="2:11" s="101" customFormat="1" ht="10.5" customHeight="1">
      <c r="B8" s="141"/>
      <c r="C8" s="142"/>
      <c r="D8" s="2"/>
      <c r="E8" s="2"/>
      <c r="G8" s="103"/>
      <c r="H8" s="103"/>
      <c r="I8" s="103"/>
      <c r="J8" s="103"/>
      <c r="K8" s="103"/>
    </row>
    <row r="9" spans="2:11" s="106" customFormat="1" ht="21" customHeight="1">
      <c r="B9" s="143" t="s">
        <v>29</v>
      </c>
      <c r="C9" s="143"/>
      <c r="D9" s="143"/>
      <c r="E9" s="143"/>
      <c r="G9" s="107"/>
      <c r="H9" s="107"/>
      <c r="I9" s="107"/>
      <c r="J9" s="107"/>
      <c r="K9" s="107"/>
    </row>
    <row r="10" spans="2:11" s="101" customFormat="1" ht="14.25">
      <c r="B10" s="2"/>
      <c r="C10" s="2"/>
      <c r="D10" s="2"/>
      <c r="E10" s="2"/>
      <c r="G10" s="103"/>
      <c r="H10" s="103"/>
      <c r="I10" s="103"/>
      <c r="J10" s="103"/>
      <c r="K10" s="103"/>
    </row>
    <row r="11" spans="2:11" s="101" customFormat="1" ht="14.25">
      <c r="B11" s="144" t="s">
        <v>50</v>
      </c>
      <c r="C11" s="144"/>
      <c r="D11" s="144"/>
      <c r="E11" s="2"/>
      <c r="G11" s="103" t="s">
        <v>53</v>
      </c>
      <c r="H11" s="103"/>
      <c r="I11" s="103"/>
      <c r="J11" s="103"/>
      <c r="K11" s="103"/>
    </row>
    <row r="12" spans="2:11" s="106" customFormat="1" ht="24" customHeight="1">
      <c r="B12" s="145" t="s">
        <v>0</v>
      </c>
      <c r="C12" s="146" t="s">
        <v>1</v>
      </c>
      <c r="D12" s="146" t="s">
        <v>15</v>
      </c>
      <c r="E12" s="146" t="s">
        <v>16</v>
      </c>
      <c r="G12" s="107"/>
      <c r="H12" s="107"/>
      <c r="I12" s="107"/>
      <c r="J12" s="107"/>
      <c r="K12" s="107"/>
    </row>
    <row r="13" spans="2:11" s="101" customFormat="1" ht="24" customHeight="1">
      <c r="B13" s="96" t="s">
        <v>90</v>
      </c>
      <c r="C13" s="147">
        <f>'Incentive rates calc'!D12</f>
        <v>1.2261379289249558E-2</v>
      </c>
      <c r="D13" s="147">
        <f>'Incentive rates calc'!E12</f>
        <v>3.8800639691520186E-2</v>
      </c>
      <c r="E13" s="147">
        <f>'Incentive rates calc'!F12</f>
        <v>9.1429179231653796E-3</v>
      </c>
      <c r="G13" s="104">
        <v>1.1612730804525656E-5</v>
      </c>
      <c r="H13" s="104">
        <v>3.6748017751643547E-5</v>
      </c>
      <c r="I13" s="104">
        <v>8.65924151801159E-6</v>
      </c>
      <c r="J13" s="103"/>
      <c r="K13" s="103"/>
    </row>
    <row r="14" spans="2:11" s="101" customFormat="1" ht="24" customHeight="1">
      <c r="B14" s="96" t="s">
        <v>91</v>
      </c>
      <c r="C14" s="147">
        <f>'Incentive rates calc'!D13</f>
        <v>0.67494810635224245</v>
      </c>
      <c r="D14" s="147">
        <f>'Incentive rates calc'!E13</f>
        <v>3.1259550414282264</v>
      </c>
      <c r="E14" s="147">
        <f>'Incentive rates calc'!F13</f>
        <v>1.0582644456051571</v>
      </c>
      <c r="G14" s="104">
        <v>6.4094109627543805E-4</v>
      </c>
      <c r="H14" s="104">
        <v>-1.6883774624636416E-3</v>
      </c>
      <c r="I14" s="104">
        <v>1.6136062720351063E-3</v>
      </c>
      <c r="J14" s="103"/>
      <c r="K14" s="103"/>
    </row>
    <row r="15" spans="2:11" s="101" customFormat="1" ht="14.25">
      <c r="B15" s="148"/>
      <c r="C15" s="149"/>
      <c r="D15" s="149"/>
      <c r="E15" s="53"/>
      <c r="G15" s="104"/>
      <c r="H15" s="104"/>
      <c r="I15" s="104"/>
      <c r="J15" s="103"/>
      <c r="K15" s="103"/>
    </row>
    <row r="16" spans="2:11" s="101" customFormat="1" ht="14.25">
      <c r="B16" s="144" t="s">
        <v>51</v>
      </c>
      <c r="C16" s="150"/>
      <c r="D16" s="150"/>
      <c r="E16" s="53"/>
      <c r="G16" s="104"/>
      <c r="H16" s="104"/>
      <c r="I16" s="104"/>
      <c r="J16" s="103"/>
      <c r="K16" s="103"/>
    </row>
    <row r="17" spans="2:11" s="106" customFormat="1" ht="24" customHeight="1">
      <c r="B17" s="145" t="s">
        <v>0</v>
      </c>
      <c r="C17" s="146" t="s">
        <v>1</v>
      </c>
      <c r="D17" s="146" t="s">
        <v>15</v>
      </c>
      <c r="E17" s="146" t="s">
        <v>16</v>
      </c>
      <c r="G17" s="108"/>
      <c r="H17" s="108"/>
      <c r="I17" s="108"/>
      <c r="J17" s="107"/>
      <c r="K17" s="107"/>
    </row>
    <row r="18" spans="2:11" s="101" customFormat="1" ht="24" customHeight="1">
      <c r="B18" s="96" t="s">
        <v>9</v>
      </c>
      <c r="C18" s="151">
        <f>'Annual performance and targets'!Q42</f>
        <v>70.116759161489355</v>
      </c>
      <c r="D18" s="151">
        <f>'Annual performance and targets'!Q43</f>
        <v>212.41353284751358</v>
      </c>
      <c r="E18" s="151">
        <f>'Annual performance and targets'!Q44</f>
        <v>499.07675040323386</v>
      </c>
      <c r="G18" s="104">
        <f>C18-'Annual performance and targets'!Q42</f>
        <v>0</v>
      </c>
      <c r="H18" s="104">
        <f>D18-'Annual performance and targets'!Q43</f>
        <v>0</v>
      </c>
      <c r="I18" s="104">
        <f>E18-'Annual performance and targets'!Q44</f>
        <v>0</v>
      </c>
      <c r="J18" s="103"/>
      <c r="K18" s="103"/>
    </row>
    <row r="19" spans="2:11" s="101" customFormat="1" ht="24" customHeight="1">
      <c r="B19" s="96" t="s">
        <v>8</v>
      </c>
      <c r="C19" s="151">
        <f>'Annual performance and targets'!H42</f>
        <v>0.84917953496048382</v>
      </c>
      <c r="D19" s="151">
        <f>'Annual performance and targets'!H43</f>
        <v>1.7577094241367488</v>
      </c>
      <c r="E19" s="151">
        <f>'Annual performance and targets'!H44</f>
        <v>2.8745290053266088</v>
      </c>
      <c r="G19" s="104">
        <f>C19-'Annual performance and targets'!H42</f>
        <v>0</v>
      </c>
      <c r="H19" s="104">
        <f>D19-'Annual performance and targets'!H43</f>
        <v>0</v>
      </c>
      <c r="I19" s="104">
        <f>E19-'Annual performance and targets'!H44</f>
        <v>0</v>
      </c>
      <c r="J19" s="103"/>
      <c r="K19" s="103"/>
    </row>
    <row r="20" spans="2:11" s="101" customFormat="1" ht="14.25">
      <c r="B20" s="148"/>
      <c r="C20" s="149"/>
      <c r="D20" s="149"/>
      <c r="E20" s="149"/>
      <c r="G20" s="103"/>
      <c r="H20" s="103"/>
      <c r="I20" s="103"/>
      <c r="J20" s="103"/>
      <c r="K20" s="103"/>
    </row>
    <row r="21" spans="2:11" s="101" customFormat="1" ht="14.25">
      <c r="B21" s="144" t="s">
        <v>52</v>
      </c>
      <c r="C21" s="150"/>
      <c r="D21" s="150"/>
      <c r="E21" s="150"/>
      <c r="G21" s="103"/>
      <c r="H21" s="103"/>
      <c r="I21" s="103"/>
      <c r="J21" s="103"/>
      <c r="K21" s="103"/>
    </row>
    <row r="22" spans="2:11" s="101" customFormat="1" ht="14.25">
      <c r="B22" s="55"/>
      <c r="C22" s="152" t="s">
        <v>1</v>
      </c>
      <c r="D22" s="152" t="s">
        <v>15</v>
      </c>
      <c r="E22" s="152" t="s">
        <v>16</v>
      </c>
      <c r="G22" s="103"/>
      <c r="H22" s="103"/>
      <c r="I22" s="103"/>
      <c r="J22" s="103"/>
      <c r="K22" s="103"/>
    </row>
    <row r="23" spans="2:11" s="101" customFormat="1" ht="24" customHeight="1">
      <c r="B23" s="96" t="s">
        <v>41</v>
      </c>
      <c r="C23" s="153">
        <v>47412.185886402753</v>
      </c>
      <c r="D23" s="153">
        <v>47412.185886402753</v>
      </c>
      <c r="E23" s="153">
        <v>47412.185886402753</v>
      </c>
      <c r="G23" s="105">
        <f>C23-'Incentive rates calc'!D5</f>
        <v>5292.1858864027527</v>
      </c>
      <c r="H23" s="105">
        <f>D23-'Incentive rates calc'!E5</f>
        <v>5292.1858864027527</v>
      </c>
      <c r="I23" s="105">
        <f>E23-'Incentive rates calc'!F5</f>
        <v>5292.1858864027527</v>
      </c>
      <c r="J23" s="103"/>
      <c r="K23" s="103"/>
    </row>
    <row r="25" spans="2:11">
      <c r="B25" s="2" t="s">
        <v>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2:I19"/>
  <sheetViews>
    <sheetView tabSelected="1" zoomScale="110" zoomScaleNormal="110" workbookViewId="0">
      <selection activeCell="F21" sqref="F21"/>
    </sheetView>
  </sheetViews>
  <sheetFormatPr defaultColWidth="9.140625" defaultRowHeight="11.25"/>
  <cols>
    <col min="1" max="1" width="9.140625" style="2"/>
    <col min="2" max="2" width="42" style="2" customWidth="1"/>
    <col min="3" max="3" width="15.5703125" style="2" bestFit="1" customWidth="1"/>
    <col min="4" max="4" width="20.140625" style="2" customWidth="1"/>
    <col min="5" max="5" width="18.5703125" style="2" customWidth="1"/>
    <col min="6" max="8" width="16.140625" style="2" customWidth="1"/>
    <col min="9" max="16384" width="9.140625" style="2"/>
  </cols>
  <sheetData>
    <row r="2" spans="2:9" ht="15.75">
      <c r="B2" s="73" t="s">
        <v>42</v>
      </c>
      <c r="C2" s="73"/>
      <c r="D2" s="73"/>
      <c r="E2" s="73"/>
      <c r="F2" s="73"/>
      <c r="G2" s="73"/>
      <c r="H2" s="73"/>
    </row>
    <row r="3" spans="2:9" s="95" customFormat="1" ht="19.5" customHeight="1">
      <c r="B3" s="106"/>
      <c r="C3" s="106"/>
      <c r="D3" s="136" t="s">
        <v>63</v>
      </c>
      <c r="E3" s="136" t="s">
        <v>64</v>
      </c>
      <c r="F3" s="136" t="s">
        <v>65</v>
      </c>
      <c r="G3" s="136" t="s">
        <v>66</v>
      </c>
      <c r="H3" s="136" t="s">
        <v>67</v>
      </c>
      <c r="I3" s="117" t="s">
        <v>68</v>
      </c>
    </row>
    <row r="4" spans="2:9" s="158" customFormat="1" ht="22.5" customHeight="1">
      <c r="B4" s="154" t="str">
        <f>'Incentive rates calc'!B7</f>
        <v>Average smoothed revenue requirement ($)</v>
      </c>
      <c r="C4" s="155">
        <f>AVERAGE(D4:H4)</f>
        <v>1137455443.0778203</v>
      </c>
      <c r="D4" s="156">
        <v>1092912016.0404816</v>
      </c>
      <c r="E4" s="156">
        <v>1103841136.2008865</v>
      </c>
      <c r="F4" s="156">
        <v>1133152254.0743482</v>
      </c>
      <c r="G4" s="156">
        <v>1163241691.9458749</v>
      </c>
      <c r="H4" s="156">
        <v>1194130117.1275086</v>
      </c>
      <c r="I4" s="157" t="s">
        <v>97</v>
      </c>
    </row>
    <row r="5" spans="2:9" s="161" customFormat="1">
      <c r="B5" s="159"/>
      <c r="C5" s="160"/>
      <c r="H5" s="162">
        <v>0</v>
      </c>
      <c r="I5" s="163"/>
    </row>
    <row r="6" spans="2:9" s="95" customFormat="1" ht="22.5" customHeight="1">
      <c r="B6" s="121" t="s">
        <v>87</v>
      </c>
      <c r="C6" s="122"/>
      <c r="D6" s="123" t="s">
        <v>1</v>
      </c>
      <c r="E6" s="123" t="s">
        <v>15</v>
      </c>
      <c r="F6" s="123" t="s">
        <v>16</v>
      </c>
    </row>
    <row r="7" spans="2:9" s="95" customFormat="1" ht="22.5" customHeight="1">
      <c r="B7" s="119" t="s">
        <v>96</v>
      </c>
      <c r="C7" s="124"/>
      <c r="D7" s="125">
        <v>2578607.3017484429</v>
      </c>
      <c r="E7" s="125">
        <v>8159898.6917227935</v>
      </c>
      <c r="F7" s="125">
        <v>1922784.8971796958</v>
      </c>
      <c r="G7" s="126"/>
      <c r="I7" s="118" t="s">
        <v>49</v>
      </c>
    </row>
    <row r="8" spans="2:9">
      <c r="B8" s="120"/>
      <c r="C8" s="127"/>
      <c r="D8" s="128"/>
      <c r="E8" s="128"/>
      <c r="F8" s="128"/>
    </row>
    <row r="9" spans="2:9" s="95" customFormat="1" ht="22.5" customHeight="1">
      <c r="B9" s="119" t="s">
        <v>95</v>
      </c>
      <c r="C9" s="129"/>
      <c r="D9" s="130">
        <v>42120</v>
      </c>
      <c r="E9" s="130">
        <v>42120</v>
      </c>
      <c r="F9" s="130">
        <v>42120</v>
      </c>
    </row>
    <row r="10" spans="2:9">
      <c r="B10" s="120"/>
      <c r="C10" s="131"/>
    </row>
    <row r="11" spans="2:9" s="95" customFormat="1" ht="22.5" customHeight="1">
      <c r="B11" s="119" t="s">
        <v>6</v>
      </c>
      <c r="C11" s="132">
        <f>C15/C14-1</f>
        <v>0.12564543889845092</v>
      </c>
    </row>
    <row r="13" spans="2:9">
      <c r="B13" s="133" t="s">
        <v>43</v>
      </c>
    </row>
    <row r="14" spans="2:9" s="95" customFormat="1" ht="22.5" customHeight="1">
      <c r="B14" s="134">
        <v>43800</v>
      </c>
      <c r="C14" s="135">
        <v>116.2</v>
      </c>
      <c r="D14" s="164" t="s">
        <v>98</v>
      </c>
      <c r="E14" s="158"/>
    </row>
    <row r="15" spans="2:9" s="95" customFormat="1" ht="22.5" customHeight="1">
      <c r="B15" s="134">
        <v>44896</v>
      </c>
      <c r="C15" s="135">
        <v>130.80000000000001</v>
      </c>
      <c r="D15" s="164" t="s">
        <v>48</v>
      </c>
      <c r="E15" s="158"/>
    </row>
    <row r="17" spans="2:8" ht="14.25">
      <c r="B17" s="101"/>
      <c r="C17" s="101"/>
      <c r="D17" s="101"/>
      <c r="E17" s="101"/>
      <c r="F17" s="101"/>
      <c r="G17" s="101"/>
      <c r="H17" s="101"/>
    </row>
    <row r="18" spans="2:8" ht="14.25">
      <c r="B18" s="101"/>
      <c r="C18" s="101"/>
      <c r="D18" s="101"/>
      <c r="E18" s="101"/>
      <c r="F18" s="101"/>
      <c r="G18" s="101"/>
      <c r="H18" s="101"/>
    </row>
    <row r="19" spans="2:8" ht="14.25">
      <c r="B19" s="101"/>
      <c r="C19" s="101"/>
      <c r="D19" s="101"/>
      <c r="E19" s="101"/>
      <c r="F19" s="101"/>
      <c r="G19" s="101"/>
      <c r="H19" s="10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54"/>
  <sheetViews>
    <sheetView topLeftCell="A23" zoomScaleNormal="100" workbookViewId="0">
      <selection activeCell="F48" sqref="F48"/>
    </sheetView>
  </sheetViews>
  <sheetFormatPr defaultColWidth="9.140625" defaultRowHeight="11.25"/>
  <cols>
    <col min="1" max="1" width="9.140625" style="2"/>
    <col min="2" max="2" width="27.85546875" style="2" customWidth="1"/>
    <col min="3" max="9" width="13.7109375" style="2" customWidth="1"/>
    <col min="10" max="10" width="7.28515625" style="2" customWidth="1"/>
    <col min="11" max="11" width="25" style="2" bestFit="1" customWidth="1"/>
    <col min="12" max="18" width="13.7109375" style="2" customWidth="1"/>
    <col min="19" max="19" width="11.28515625" style="2" bestFit="1" customWidth="1"/>
    <col min="20" max="16384" width="9.140625" style="2"/>
  </cols>
  <sheetData>
    <row r="2" spans="2:20" ht="15.75">
      <c r="B2" s="97" t="s">
        <v>44</v>
      </c>
      <c r="C2" s="98"/>
      <c r="D2" s="98"/>
      <c r="E2" s="98"/>
      <c r="F2" s="98"/>
      <c r="G2" s="98"/>
      <c r="H2" s="98"/>
      <c r="I2" s="98"/>
      <c r="J2" s="97"/>
      <c r="K2" s="97"/>
      <c r="L2" s="98"/>
      <c r="M2" s="98"/>
      <c r="N2" s="98"/>
      <c r="O2" s="98"/>
      <c r="P2" s="98"/>
      <c r="Q2" s="98"/>
      <c r="R2" s="98"/>
      <c r="T2" s="99" t="s">
        <v>86</v>
      </c>
    </row>
    <row r="4" spans="2:20">
      <c r="B4" s="55" t="s">
        <v>19</v>
      </c>
      <c r="C4" s="55"/>
      <c r="D4" s="55"/>
      <c r="E4" s="55"/>
      <c r="F4" s="55"/>
      <c r="G4" s="55"/>
      <c r="H4" s="55"/>
      <c r="I4" s="55"/>
      <c r="K4" s="55" t="s">
        <v>19</v>
      </c>
      <c r="L4" s="55"/>
      <c r="M4" s="55"/>
      <c r="N4" s="55"/>
      <c r="O4" s="55"/>
      <c r="P4" s="55"/>
      <c r="Q4" s="55"/>
      <c r="R4" s="55"/>
    </row>
    <row r="6" spans="2:20">
      <c r="B6" s="100" t="s">
        <v>8</v>
      </c>
      <c r="C6" s="8"/>
      <c r="D6" s="8"/>
      <c r="K6" s="100" t="s">
        <v>9</v>
      </c>
      <c r="L6" s="9"/>
      <c r="M6" s="10"/>
      <c r="N6" s="10"/>
      <c r="O6" s="10"/>
      <c r="P6" s="10"/>
      <c r="Q6" s="10"/>
      <c r="R6" s="10"/>
    </row>
    <row r="7" spans="2:20">
      <c r="B7" s="11" t="s">
        <v>0</v>
      </c>
      <c r="C7" s="12" t="s">
        <v>10</v>
      </c>
      <c r="D7" s="12" t="s">
        <v>11</v>
      </c>
      <c r="E7" s="12" t="s">
        <v>12</v>
      </c>
      <c r="F7" s="12" t="s">
        <v>13</v>
      </c>
      <c r="G7" s="12" t="s">
        <v>17</v>
      </c>
      <c r="H7" s="12" t="s">
        <v>20</v>
      </c>
      <c r="I7" s="12" t="s">
        <v>21</v>
      </c>
      <c r="K7" s="13" t="s">
        <v>0</v>
      </c>
      <c r="L7" s="12" t="s">
        <v>10</v>
      </c>
      <c r="M7" s="12" t="s">
        <v>11</v>
      </c>
      <c r="N7" s="12" t="s">
        <v>12</v>
      </c>
      <c r="O7" s="12" t="s">
        <v>13</v>
      </c>
      <c r="P7" s="12" t="s">
        <v>17</v>
      </c>
      <c r="Q7" s="12" t="s">
        <v>20</v>
      </c>
      <c r="R7" s="12" t="s">
        <v>21</v>
      </c>
    </row>
    <row r="8" spans="2:20">
      <c r="B8" s="3"/>
      <c r="C8" s="14"/>
      <c r="D8" s="14"/>
      <c r="E8" s="14"/>
      <c r="F8" s="15"/>
      <c r="G8" s="14"/>
      <c r="H8" s="49"/>
      <c r="I8" s="49"/>
      <c r="K8" s="3"/>
      <c r="L8" s="48"/>
      <c r="M8" s="48"/>
      <c r="N8" s="48"/>
      <c r="O8" s="48"/>
      <c r="P8" s="48"/>
      <c r="Q8" s="49"/>
      <c r="R8" s="49"/>
    </row>
    <row r="9" spans="2:20">
      <c r="B9" s="3" t="s">
        <v>1</v>
      </c>
      <c r="C9" s="48">
        <v>0.997408895215525</v>
      </c>
      <c r="D9" s="48">
        <v>0.73205004000000073</v>
      </c>
      <c r="E9" s="48">
        <v>0.85780000000000001</v>
      </c>
      <c r="F9" s="48">
        <v>0.80945920462640952</v>
      </c>
      <c r="G9" s="48"/>
      <c r="H9" s="49">
        <f t="shared" ref="H9:H11" si="0">AVERAGE(C9:F9)</f>
        <v>0.84917953496048382</v>
      </c>
      <c r="I9" s="49"/>
      <c r="K9" s="3" t="s">
        <v>1</v>
      </c>
      <c r="L9" s="48">
        <v>80.27341496679766</v>
      </c>
      <c r="M9" s="48">
        <v>65.175585330000004</v>
      </c>
      <c r="N9" s="48">
        <v>68.547799999999995</v>
      </c>
      <c r="O9" s="48">
        <v>66.470236349159762</v>
      </c>
      <c r="P9" s="48"/>
      <c r="Q9" s="49">
        <f>AVERAGE(L9:O9)</f>
        <v>70.116759161489355</v>
      </c>
      <c r="R9" s="49"/>
    </row>
    <row r="10" spans="2:20">
      <c r="B10" s="3" t="s">
        <v>15</v>
      </c>
      <c r="C10" s="48">
        <v>1.8141732923712177</v>
      </c>
      <c r="D10" s="48">
        <v>1.8650461000000018</v>
      </c>
      <c r="E10" s="48">
        <v>1.7663</v>
      </c>
      <c r="F10" s="48">
        <v>1.5975206420044092</v>
      </c>
      <c r="G10" s="48"/>
      <c r="H10" s="49">
        <f t="shared" si="0"/>
        <v>1.7607600085939072</v>
      </c>
      <c r="I10" s="49"/>
      <c r="K10" s="3" t="s">
        <v>15</v>
      </c>
      <c r="L10" s="48">
        <v>211.97380710803466</v>
      </c>
      <c r="M10" s="48">
        <v>230.35552069999986</v>
      </c>
      <c r="N10" s="48">
        <v>209.68520000000001</v>
      </c>
      <c r="O10" s="48">
        <v>200.37591788223298</v>
      </c>
      <c r="P10" s="48"/>
      <c r="Q10" s="49">
        <f t="shared" ref="Q10:Q11" si="1">AVERAGE(L10:O10)</f>
        <v>213.09761142256687</v>
      </c>
      <c r="R10" s="49"/>
    </row>
    <row r="11" spans="2:20">
      <c r="B11" s="3" t="s">
        <v>16</v>
      </c>
      <c r="C11" s="48">
        <v>3.2907612680766767</v>
      </c>
      <c r="D11" s="48">
        <v>2.905064939999999</v>
      </c>
      <c r="E11" s="48">
        <v>2.677</v>
      </c>
      <c r="F11" s="48">
        <v>2.7195804736180298</v>
      </c>
      <c r="G11" s="48"/>
      <c r="H11" s="49">
        <f t="shared" si="0"/>
        <v>2.8981016704236762</v>
      </c>
      <c r="I11" s="49"/>
      <c r="K11" s="3" t="s">
        <v>16</v>
      </c>
      <c r="L11" s="48">
        <v>536.70070428832514</v>
      </c>
      <c r="M11" s="48">
        <v>524.65160347999972</v>
      </c>
      <c r="N11" s="48">
        <v>451.99590000000001</v>
      </c>
      <c r="O11" s="48">
        <v>498.17019901511037</v>
      </c>
      <c r="P11" s="48"/>
      <c r="Q11" s="49">
        <f t="shared" si="1"/>
        <v>502.87960169585881</v>
      </c>
      <c r="R11" s="49"/>
    </row>
    <row r="12" spans="2:20">
      <c r="B12" s="19"/>
      <c r="C12" s="16"/>
      <c r="D12" s="16"/>
      <c r="E12" s="16"/>
      <c r="F12" s="16"/>
      <c r="G12" s="16"/>
      <c r="H12" s="16"/>
      <c r="I12" s="16"/>
      <c r="K12" s="19"/>
      <c r="L12" s="16"/>
      <c r="M12" s="16"/>
      <c r="N12" s="16"/>
      <c r="O12" s="16"/>
      <c r="P12" s="16"/>
      <c r="Q12" s="16"/>
      <c r="R12" s="16"/>
    </row>
    <row r="15" spans="2:20">
      <c r="B15" s="55" t="s">
        <v>18</v>
      </c>
      <c r="C15" s="55"/>
      <c r="D15" s="55"/>
      <c r="E15" s="55"/>
      <c r="F15" s="55"/>
      <c r="G15" s="55"/>
      <c r="H15" s="55"/>
      <c r="I15" s="55"/>
      <c r="K15" s="55" t="s">
        <v>18</v>
      </c>
      <c r="L15" s="55"/>
      <c r="M15" s="55"/>
      <c r="N15" s="55"/>
      <c r="O15" s="55"/>
      <c r="P15" s="55"/>
      <c r="Q15" s="55"/>
      <c r="R15" s="55"/>
    </row>
    <row r="17" spans="2:20">
      <c r="B17" s="100" t="s">
        <v>8</v>
      </c>
      <c r="K17" s="100" t="s">
        <v>9</v>
      </c>
      <c r="L17" s="10"/>
      <c r="M17" s="10"/>
      <c r="N17" s="10"/>
      <c r="O17" s="10"/>
      <c r="P17" s="10"/>
      <c r="Q17" s="10"/>
      <c r="R17" s="10"/>
    </row>
    <row r="18" spans="2:20">
      <c r="B18" s="11" t="s">
        <v>0</v>
      </c>
      <c r="C18" s="12" t="s">
        <v>10</v>
      </c>
      <c r="D18" s="12" t="s">
        <v>11</v>
      </c>
      <c r="E18" s="12" t="s">
        <v>12</v>
      </c>
      <c r="F18" s="12" t="s">
        <v>13</v>
      </c>
      <c r="G18" s="12" t="s">
        <v>17</v>
      </c>
      <c r="H18" s="12" t="s">
        <v>20</v>
      </c>
      <c r="I18" s="12" t="s">
        <v>21</v>
      </c>
      <c r="K18" s="13" t="s">
        <v>0</v>
      </c>
      <c r="L18" s="12" t="s">
        <v>10</v>
      </c>
      <c r="M18" s="12" t="s">
        <v>11</v>
      </c>
      <c r="N18" s="12" t="s">
        <v>12</v>
      </c>
      <c r="O18" s="12" t="s">
        <v>13</v>
      </c>
      <c r="P18" s="12" t="s">
        <v>17</v>
      </c>
      <c r="Q18" s="12" t="s">
        <v>20</v>
      </c>
      <c r="R18" s="12" t="s">
        <v>21</v>
      </c>
    </row>
    <row r="19" spans="2:20">
      <c r="B19" s="3"/>
      <c r="C19" s="14"/>
      <c r="D19" s="14"/>
      <c r="E19" s="14"/>
      <c r="F19" s="14"/>
      <c r="G19" s="14"/>
      <c r="H19" s="16"/>
      <c r="I19" s="16"/>
      <c r="K19" s="3"/>
      <c r="L19" s="17"/>
      <c r="M19" s="17"/>
      <c r="N19" s="17"/>
      <c r="O19" s="17"/>
      <c r="P19" s="17"/>
      <c r="Q19" s="18"/>
      <c r="R19" s="16"/>
    </row>
    <row r="20" spans="2:20">
      <c r="B20" s="3" t="s">
        <v>1</v>
      </c>
      <c r="C20" s="48">
        <v>0.997408895215525</v>
      </c>
      <c r="D20" s="48">
        <v>0.73205004000000073</v>
      </c>
      <c r="E20" s="48">
        <v>0.85780827212988087</v>
      </c>
      <c r="F20" s="48">
        <v>0.80946132470069665</v>
      </c>
      <c r="G20" s="48"/>
      <c r="H20" s="49">
        <f>AVERAGE(C20:F20)</f>
        <v>0.84918213301152579</v>
      </c>
      <c r="I20" s="49"/>
      <c r="K20" s="3" t="s">
        <v>1</v>
      </c>
      <c r="L20" s="48">
        <v>80.273414966797532</v>
      </c>
      <c r="M20" s="48">
        <v>65.175585330000004</v>
      </c>
      <c r="N20" s="48">
        <v>68.547777348279851</v>
      </c>
      <c r="O20" s="48">
        <v>66.470410442972408</v>
      </c>
      <c r="P20" s="48"/>
      <c r="Q20" s="49">
        <f>AVERAGE(L20:O20)</f>
        <v>70.116797022012449</v>
      </c>
      <c r="R20" s="49"/>
      <c r="T20" s="50" t="s">
        <v>49</v>
      </c>
    </row>
    <row r="21" spans="2:20">
      <c r="B21" s="3" t="s">
        <v>15</v>
      </c>
      <c r="C21" s="48">
        <v>1.8141732923712177</v>
      </c>
      <c r="D21" s="48">
        <v>1.8650461000000018</v>
      </c>
      <c r="E21" s="48">
        <v>1.7662558686463072</v>
      </c>
      <c r="F21" s="48">
        <v>1.5975206420044088</v>
      </c>
      <c r="G21" s="48"/>
      <c r="H21" s="49">
        <f t="shared" ref="H21:H22" si="2">AVERAGE(C21:F21)</f>
        <v>1.7607489757554839</v>
      </c>
      <c r="I21" s="49"/>
      <c r="K21" s="3" t="s">
        <v>15</v>
      </c>
      <c r="L21" s="48">
        <v>211.97380710803466</v>
      </c>
      <c r="M21" s="48">
        <v>230.35552069999986</v>
      </c>
      <c r="N21" s="48">
        <v>209.68516846416074</v>
      </c>
      <c r="O21" s="48">
        <v>200.37591788223324</v>
      </c>
      <c r="P21" s="48"/>
      <c r="Q21" s="49">
        <f t="shared" ref="Q21:Q22" si="3">AVERAGE(L21:O21)</f>
        <v>213.09760353860713</v>
      </c>
      <c r="R21" s="49"/>
      <c r="T21" s="50" t="s">
        <v>49</v>
      </c>
    </row>
    <row r="22" spans="2:20">
      <c r="B22" s="3" t="s">
        <v>16</v>
      </c>
      <c r="C22" s="48">
        <v>3.2907612680766767</v>
      </c>
      <c r="D22" s="48">
        <v>2.905064939999999</v>
      </c>
      <c r="E22" s="48">
        <v>2.6770272751670268</v>
      </c>
      <c r="F22" s="48">
        <v>2.7195900260273063</v>
      </c>
      <c r="G22" s="48"/>
      <c r="H22" s="49">
        <f t="shared" si="2"/>
        <v>2.8981108773177522</v>
      </c>
      <c r="I22" s="49"/>
      <c r="K22" s="3" t="s">
        <v>16</v>
      </c>
      <c r="L22" s="48">
        <v>536.70070428832514</v>
      </c>
      <c r="M22" s="48">
        <v>524.65160347999972</v>
      </c>
      <c r="N22" s="48">
        <v>451.9961509668488</v>
      </c>
      <c r="O22" s="48">
        <v>498.17194881647754</v>
      </c>
      <c r="P22" s="48"/>
      <c r="Q22" s="49">
        <f t="shared" si="3"/>
        <v>502.88010188791282</v>
      </c>
      <c r="R22" s="49"/>
      <c r="T22" s="50" t="s">
        <v>49</v>
      </c>
    </row>
    <row r="23" spans="2:20">
      <c r="B23" s="19"/>
      <c r="C23" s="16"/>
      <c r="D23" s="16"/>
      <c r="E23" s="16"/>
      <c r="F23" s="16"/>
      <c r="G23" s="16"/>
      <c r="H23" s="16"/>
      <c r="I23" s="16"/>
      <c r="K23" s="19"/>
      <c r="L23" s="16"/>
      <c r="M23" s="16"/>
      <c r="N23" s="16"/>
      <c r="O23" s="16"/>
      <c r="P23" s="16"/>
      <c r="Q23" s="16"/>
      <c r="R23" s="16"/>
    </row>
    <row r="26" spans="2:20">
      <c r="B26" s="55" t="s">
        <v>22</v>
      </c>
      <c r="C26" s="55"/>
      <c r="D26" s="55"/>
      <c r="E26" s="55"/>
      <c r="F26" s="55"/>
      <c r="G26" s="55"/>
      <c r="H26" s="55"/>
      <c r="I26" s="55"/>
      <c r="K26" s="55" t="s">
        <v>23</v>
      </c>
      <c r="L26" s="55"/>
      <c r="M26" s="55"/>
      <c r="N26" s="55"/>
      <c r="O26" s="55"/>
      <c r="P26" s="55"/>
      <c r="Q26" s="55"/>
      <c r="R26" s="55"/>
    </row>
    <row r="28" spans="2:20">
      <c r="B28" s="100" t="s">
        <v>8</v>
      </c>
      <c r="K28" s="100" t="s">
        <v>9</v>
      </c>
      <c r="L28" s="10"/>
      <c r="M28" s="10"/>
      <c r="N28" s="10"/>
      <c r="O28" s="10"/>
      <c r="P28" s="10"/>
      <c r="Q28" s="10"/>
      <c r="R28" s="10"/>
    </row>
    <row r="29" spans="2:20">
      <c r="B29" s="11" t="s">
        <v>0</v>
      </c>
      <c r="C29" s="12" t="s">
        <v>10</v>
      </c>
      <c r="D29" s="12" t="s">
        <v>11</v>
      </c>
      <c r="E29" s="12" t="s">
        <v>12</v>
      </c>
      <c r="F29" s="12" t="s">
        <v>13</v>
      </c>
      <c r="G29" s="12" t="s">
        <v>17</v>
      </c>
      <c r="H29" s="12" t="s">
        <v>20</v>
      </c>
      <c r="I29" s="12" t="s">
        <v>21</v>
      </c>
      <c r="K29" s="13" t="s">
        <v>0</v>
      </c>
      <c r="L29" s="12" t="s">
        <v>10</v>
      </c>
      <c r="M29" s="12" t="s">
        <v>11</v>
      </c>
      <c r="N29" s="12" t="s">
        <v>12</v>
      </c>
      <c r="O29" s="12" t="s">
        <v>13</v>
      </c>
      <c r="P29" s="12" t="s">
        <v>17</v>
      </c>
      <c r="Q29" s="12" t="s">
        <v>20</v>
      </c>
      <c r="R29" s="12" t="s">
        <v>21</v>
      </c>
    </row>
    <row r="30" spans="2:20">
      <c r="B30" s="3"/>
      <c r="C30" s="14"/>
      <c r="D30" s="14"/>
      <c r="E30" s="14"/>
      <c r="F30" s="14"/>
      <c r="G30" s="14"/>
      <c r="H30" s="18"/>
      <c r="I30" s="18"/>
      <c r="K30" s="3"/>
      <c r="L30" s="17"/>
      <c r="M30" s="17"/>
      <c r="N30" s="17"/>
      <c r="O30" s="17"/>
      <c r="P30" s="17"/>
      <c r="Q30" s="18"/>
      <c r="R30" s="18"/>
    </row>
    <row r="31" spans="2:20">
      <c r="B31" s="3" t="s">
        <v>1</v>
      </c>
      <c r="C31" s="48">
        <v>0</v>
      </c>
      <c r="D31" s="48">
        <v>0</v>
      </c>
      <c r="E31" s="48">
        <v>0</v>
      </c>
      <c r="F31" s="48">
        <v>0</v>
      </c>
      <c r="G31" s="48"/>
      <c r="H31" s="52">
        <f>SUM(C31:F31)</f>
        <v>0</v>
      </c>
      <c r="I31" s="18"/>
      <c r="K31" s="3" t="s">
        <v>1</v>
      </c>
      <c r="L31" s="17">
        <v>0</v>
      </c>
      <c r="M31" s="17">
        <v>0</v>
      </c>
      <c r="N31" s="17">
        <v>0</v>
      </c>
      <c r="O31" s="17">
        <v>0</v>
      </c>
      <c r="P31" s="17"/>
      <c r="Q31" s="52">
        <f>SUM(L31:O31)</f>
        <v>0</v>
      </c>
      <c r="R31" s="18"/>
    </row>
    <row r="32" spans="2:20">
      <c r="B32" s="3" t="s">
        <v>15</v>
      </c>
      <c r="C32" s="48">
        <v>3.0505844571584251E-3</v>
      </c>
      <c r="D32" s="48">
        <v>3.0505844571584251E-3</v>
      </c>
      <c r="E32" s="48">
        <v>3.0505844571584251E-3</v>
      </c>
      <c r="F32" s="48">
        <v>3.0505844571584251E-3</v>
      </c>
      <c r="G32" s="48"/>
      <c r="H32" s="52">
        <f t="shared" ref="H32:H33" si="4">SUM(C32:F32)</f>
        <v>1.22023378286337E-2</v>
      </c>
      <c r="I32" s="18"/>
      <c r="K32" s="3" t="s">
        <v>15</v>
      </c>
      <c r="L32" s="17">
        <v>0.68407857505329861</v>
      </c>
      <c r="M32" s="17">
        <v>0.68407857505329861</v>
      </c>
      <c r="N32" s="17">
        <v>0.68407857505329861</v>
      </c>
      <c r="O32" s="17">
        <v>0.68407857505329861</v>
      </c>
      <c r="P32" s="17"/>
      <c r="Q32" s="52">
        <f t="shared" ref="Q32:Q33" si="5">SUM(L32:O32)</f>
        <v>2.7363143002131944</v>
      </c>
      <c r="R32" s="18"/>
    </row>
    <row r="33" spans="2:18">
      <c r="B33" s="3" t="s">
        <v>16</v>
      </c>
      <c r="C33" s="48">
        <v>2.3572665097067323E-2</v>
      </c>
      <c r="D33" s="48">
        <v>2.3572665097067323E-2</v>
      </c>
      <c r="E33" s="48">
        <v>2.3572665097067323E-2</v>
      </c>
      <c r="F33" s="48">
        <v>2.3572665097067323E-2</v>
      </c>
      <c r="G33" s="48"/>
      <c r="H33" s="52">
        <f t="shared" si="4"/>
        <v>9.429066038826929E-2</v>
      </c>
      <c r="I33" s="18"/>
      <c r="K33" s="3" t="s">
        <v>16</v>
      </c>
      <c r="L33" s="17">
        <v>3.8028512926249132</v>
      </c>
      <c r="M33" s="17">
        <v>3.8028512926249132</v>
      </c>
      <c r="N33" s="17">
        <v>3.8028512926249132</v>
      </c>
      <c r="O33" s="17">
        <v>3.8028512926249132</v>
      </c>
      <c r="P33" s="17"/>
      <c r="Q33" s="52">
        <f t="shared" si="5"/>
        <v>15.211405170499653</v>
      </c>
      <c r="R33" s="18"/>
    </row>
    <row r="34" spans="2:18">
      <c r="B34" s="19"/>
      <c r="C34" s="16"/>
      <c r="D34" s="16"/>
      <c r="E34" s="16"/>
      <c r="F34" s="16"/>
      <c r="G34" s="16"/>
      <c r="H34" s="16"/>
      <c r="I34" s="16"/>
      <c r="K34" s="19"/>
      <c r="L34" s="16"/>
      <c r="M34" s="16"/>
      <c r="N34" s="16"/>
      <c r="O34" s="16"/>
      <c r="P34" s="16"/>
      <c r="Q34" s="16"/>
      <c r="R34" s="16"/>
    </row>
    <row r="37" spans="2:18">
      <c r="B37" s="55" t="s">
        <v>24</v>
      </c>
      <c r="C37" s="55"/>
      <c r="D37" s="55"/>
      <c r="E37" s="55"/>
      <c r="F37" s="55"/>
      <c r="G37" s="55"/>
      <c r="H37" s="55"/>
      <c r="I37" s="55"/>
      <c r="K37" s="55" t="s">
        <v>24</v>
      </c>
      <c r="L37" s="55"/>
      <c r="M37" s="55"/>
      <c r="N37" s="55"/>
      <c r="O37" s="55"/>
      <c r="P37" s="55"/>
      <c r="Q37" s="55"/>
      <c r="R37" s="55"/>
    </row>
    <row r="39" spans="2:18">
      <c r="B39" s="100" t="s">
        <v>8</v>
      </c>
      <c r="K39" s="100" t="s">
        <v>9</v>
      </c>
      <c r="L39" s="10"/>
      <c r="M39" s="10"/>
      <c r="N39" s="10"/>
      <c r="O39" s="10"/>
      <c r="P39" s="10"/>
      <c r="Q39" s="10"/>
      <c r="R39" s="10"/>
    </row>
    <row r="40" spans="2:18">
      <c r="B40" s="11" t="s">
        <v>0</v>
      </c>
      <c r="C40" s="12" t="s">
        <v>10</v>
      </c>
      <c r="D40" s="12" t="s">
        <v>11</v>
      </c>
      <c r="E40" s="12" t="s">
        <v>12</v>
      </c>
      <c r="F40" s="12" t="s">
        <v>13</v>
      </c>
      <c r="G40" s="12" t="s">
        <v>17</v>
      </c>
      <c r="H40" s="12" t="s">
        <v>20</v>
      </c>
      <c r="I40" s="12" t="s">
        <v>21</v>
      </c>
      <c r="K40" s="13" t="s">
        <v>0</v>
      </c>
      <c r="L40" s="12" t="s">
        <v>10</v>
      </c>
      <c r="M40" s="12" t="s">
        <v>11</v>
      </c>
      <c r="N40" s="12" t="s">
        <v>12</v>
      </c>
      <c r="O40" s="12" t="s">
        <v>13</v>
      </c>
      <c r="P40" s="12" t="s">
        <v>17</v>
      </c>
      <c r="Q40" s="12" t="s">
        <v>20</v>
      </c>
      <c r="R40" s="12" t="s">
        <v>21</v>
      </c>
    </row>
    <row r="41" spans="2:18">
      <c r="B41" s="3"/>
      <c r="C41" s="48"/>
      <c r="D41" s="48"/>
      <c r="E41" s="48"/>
      <c r="F41" s="48"/>
      <c r="G41" s="48"/>
      <c r="H41" s="16"/>
      <c r="I41" s="16"/>
      <c r="K41" s="3"/>
      <c r="L41" s="48"/>
      <c r="M41" s="48"/>
      <c r="N41" s="48"/>
      <c r="O41" s="48"/>
      <c r="P41" s="48"/>
      <c r="Q41" s="16"/>
      <c r="R41" s="16"/>
    </row>
    <row r="42" spans="2:18">
      <c r="B42" s="3" t="s">
        <v>1</v>
      </c>
      <c r="C42" s="48">
        <f>C9-C31</f>
        <v>0.997408895215525</v>
      </c>
      <c r="D42" s="48">
        <f t="shared" ref="D42:F42" si="6">D9-D31</f>
        <v>0.73205004000000073</v>
      </c>
      <c r="E42" s="48">
        <f t="shared" si="6"/>
        <v>0.85780000000000001</v>
      </c>
      <c r="F42" s="48">
        <f t="shared" si="6"/>
        <v>0.80945920462640952</v>
      </c>
      <c r="G42" s="48"/>
      <c r="H42" s="49">
        <f t="shared" ref="H42:H44" si="7">AVERAGE(C42:F42)</f>
        <v>0.84917953496048382</v>
      </c>
      <c r="I42" s="49"/>
      <c r="K42" s="3" t="s">
        <v>1</v>
      </c>
      <c r="L42" s="48">
        <f>L9-L31</f>
        <v>80.27341496679766</v>
      </c>
      <c r="M42" s="48">
        <f t="shared" ref="M42:P42" si="8">M9-M31</f>
        <v>65.175585330000004</v>
      </c>
      <c r="N42" s="48">
        <f t="shared" si="8"/>
        <v>68.547799999999995</v>
      </c>
      <c r="O42" s="48">
        <f t="shared" si="8"/>
        <v>66.470236349159762</v>
      </c>
      <c r="P42" s="48">
        <f t="shared" si="8"/>
        <v>0</v>
      </c>
      <c r="Q42" s="49">
        <f t="shared" ref="Q42:Q44" si="9">AVERAGE(L42:O42)</f>
        <v>70.116759161489355</v>
      </c>
      <c r="R42" s="49"/>
    </row>
    <row r="43" spans="2:18">
      <c r="B43" s="3" t="s">
        <v>15</v>
      </c>
      <c r="C43" s="48">
        <f t="shared" ref="C43:F43" si="10">C10-C32</f>
        <v>1.8111227079140593</v>
      </c>
      <c r="D43" s="48">
        <f t="shared" si="10"/>
        <v>1.8619955155428434</v>
      </c>
      <c r="E43" s="48">
        <f t="shared" si="10"/>
        <v>1.7632494155428415</v>
      </c>
      <c r="F43" s="48">
        <f t="shared" si="10"/>
        <v>1.5944700575472508</v>
      </c>
      <c r="G43" s="48"/>
      <c r="H43" s="49">
        <f t="shared" si="7"/>
        <v>1.7577094241367488</v>
      </c>
      <c r="I43" s="49"/>
      <c r="K43" s="3" t="s">
        <v>15</v>
      </c>
      <c r="L43" s="48">
        <f t="shared" ref="L43:P44" si="11">L10-L32</f>
        <v>211.28972853298137</v>
      </c>
      <c r="M43" s="48">
        <f t="shared" si="11"/>
        <v>229.67144212494657</v>
      </c>
      <c r="N43" s="48">
        <f t="shared" si="11"/>
        <v>209.00112142494672</v>
      </c>
      <c r="O43" s="48">
        <f t="shared" si="11"/>
        <v>199.69183930717969</v>
      </c>
      <c r="P43" s="48">
        <f t="shared" si="11"/>
        <v>0</v>
      </c>
      <c r="Q43" s="49">
        <f t="shared" si="9"/>
        <v>212.41353284751358</v>
      </c>
      <c r="R43" s="49"/>
    </row>
    <row r="44" spans="2:18">
      <c r="B44" s="3" t="s">
        <v>16</v>
      </c>
      <c r="C44" s="48">
        <f t="shared" ref="C44:F44" si="12">C11-C33</f>
        <v>3.2671886029796093</v>
      </c>
      <c r="D44" s="48">
        <f t="shared" si="12"/>
        <v>2.8814922749029317</v>
      </c>
      <c r="E44" s="48">
        <f t="shared" si="12"/>
        <v>2.6534273349029327</v>
      </c>
      <c r="F44" s="48">
        <f t="shared" si="12"/>
        <v>2.6960078085209624</v>
      </c>
      <c r="G44" s="48"/>
      <c r="H44" s="49">
        <f t="shared" si="7"/>
        <v>2.8745290053266088</v>
      </c>
      <c r="I44" s="49"/>
      <c r="K44" s="3" t="s">
        <v>16</v>
      </c>
      <c r="L44" s="48">
        <f t="shared" si="11"/>
        <v>532.89785299570019</v>
      </c>
      <c r="M44" s="48">
        <f t="shared" si="11"/>
        <v>520.84875218737477</v>
      </c>
      <c r="N44" s="48">
        <f t="shared" si="11"/>
        <v>448.19304870737511</v>
      </c>
      <c r="O44" s="48">
        <f t="shared" si="11"/>
        <v>494.36734772248548</v>
      </c>
      <c r="P44" s="48">
        <f t="shared" si="11"/>
        <v>0</v>
      </c>
      <c r="Q44" s="49">
        <f t="shared" si="9"/>
        <v>499.07675040323386</v>
      </c>
      <c r="R44" s="49"/>
    </row>
    <row r="45" spans="2:18">
      <c r="B45" s="19"/>
      <c r="C45" s="16"/>
      <c r="D45" s="16"/>
      <c r="E45" s="16"/>
      <c r="F45" s="16"/>
      <c r="G45" s="16"/>
      <c r="H45" s="16"/>
      <c r="I45" s="16"/>
      <c r="K45" s="19"/>
      <c r="L45" s="16"/>
      <c r="M45" s="16"/>
      <c r="N45" s="16"/>
      <c r="O45" s="16"/>
      <c r="P45" s="16"/>
      <c r="Q45" s="16"/>
      <c r="R45" s="16"/>
    </row>
    <row r="50" spans="3:18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</row>
    <row r="51" spans="3:18"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</row>
    <row r="52" spans="3:18"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</row>
    <row r="53" spans="3:18"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</row>
    <row r="54" spans="3:18"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24"/>
  <sheetViews>
    <sheetView zoomScale="190" zoomScaleNormal="190" workbookViewId="0">
      <selection activeCell="D9" sqref="D9"/>
    </sheetView>
  </sheetViews>
  <sheetFormatPr defaultColWidth="9.140625" defaultRowHeight="11.25"/>
  <cols>
    <col min="1" max="1" width="9.140625" style="2"/>
    <col min="2" max="2" width="51.7109375" style="2" bestFit="1" customWidth="1"/>
    <col min="3" max="3" width="6.28515625" style="53" customWidth="1"/>
    <col min="4" max="6" width="15.7109375" style="2" customWidth="1"/>
    <col min="7" max="7" width="23" style="2" bestFit="1" customWidth="1"/>
    <col min="8" max="16384" width="9.140625" style="2"/>
  </cols>
  <sheetData>
    <row r="2" spans="2:6" ht="15.75">
      <c r="B2" s="90" t="s">
        <v>35</v>
      </c>
      <c r="C2" s="91"/>
      <c r="D2" s="90"/>
      <c r="E2" s="90"/>
      <c r="F2" s="90"/>
    </row>
    <row r="4" spans="2:6" ht="15.75">
      <c r="B4" s="92" t="s">
        <v>85</v>
      </c>
      <c r="C4" s="12"/>
      <c r="D4" s="93" t="s">
        <v>1</v>
      </c>
      <c r="E4" s="93" t="s">
        <v>15</v>
      </c>
      <c r="F4" s="93" t="s">
        <v>16</v>
      </c>
    </row>
    <row r="5" spans="2:6" s="95" customFormat="1" ht="24" customHeight="1">
      <c r="B5" s="96" t="s">
        <v>94</v>
      </c>
      <c r="C5" s="94" t="s">
        <v>30</v>
      </c>
      <c r="D5" s="109">
        <f>'STPIS inputs'!D9</f>
        <v>42120</v>
      </c>
      <c r="E5" s="109">
        <f>'STPIS inputs'!E9</f>
        <v>42120</v>
      </c>
      <c r="F5" s="109">
        <f>'STPIS inputs'!F9</f>
        <v>42120</v>
      </c>
    </row>
    <row r="6" spans="2:6" s="95" customFormat="1" ht="24" customHeight="1">
      <c r="B6" s="96" t="s">
        <v>93</v>
      </c>
      <c r="C6" s="94" t="s">
        <v>31</v>
      </c>
      <c r="D6" s="110">
        <f>'STPIS inputs'!D7</f>
        <v>2578607.3017484429</v>
      </c>
      <c r="E6" s="110">
        <f>'STPIS inputs'!E7</f>
        <v>8159898.6917227935</v>
      </c>
      <c r="F6" s="110">
        <f>'STPIS inputs'!F7</f>
        <v>1922784.8971796958</v>
      </c>
    </row>
    <row r="7" spans="2:6" s="95" customFormat="1" ht="24" customHeight="1">
      <c r="B7" s="96" t="s">
        <v>92</v>
      </c>
      <c r="C7" s="94" t="s">
        <v>2</v>
      </c>
      <c r="D7" s="111">
        <f>'STPIS inputs'!$C$4</f>
        <v>1137455443.0778203</v>
      </c>
      <c r="E7" s="111">
        <f>'STPIS inputs'!$C$4</f>
        <v>1137455443.0778203</v>
      </c>
      <c r="F7" s="111">
        <f>'STPIS inputs'!$C$4</f>
        <v>1137455443.0778203</v>
      </c>
    </row>
    <row r="8" spans="2:6" s="95" customFormat="1" ht="24" customHeight="1">
      <c r="B8" s="96" t="s">
        <v>4</v>
      </c>
      <c r="C8" s="94" t="s">
        <v>32</v>
      </c>
      <c r="D8" s="112">
        <f>+'Annual performance and targets'!H42</f>
        <v>0.84917953496048382</v>
      </c>
      <c r="E8" s="112">
        <f>+'Annual performance and targets'!H43</f>
        <v>1.7577094241367488</v>
      </c>
      <c r="F8" s="112">
        <f>+'Annual performance and targets'!H44</f>
        <v>2.8745290053266088</v>
      </c>
    </row>
    <row r="9" spans="2:6" s="95" customFormat="1" ht="24" customHeight="1">
      <c r="B9" s="96" t="s">
        <v>5</v>
      </c>
      <c r="C9" s="94" t="s">
        <v>33</v>
      </c>
      <c r="D9" s="112">
        <f>+'Annual performance and targets'!Q42</f>
        <v>70.116759161489355</v>
      </c>
      <c r="E9" s="112">
        <f>+'Annual performance and targets'!Q43</f>
        <v>212.41353284751358</v>
      </c>
      <c r="F9" s="112">
        <f>+'Annual performance and targets'!Q44</f>
        <v>499.07675040323386</v>
      </c>
    </row>
    <row r="10" spans="2:6" s="95" customFormat="1" ht="24" customHeight="1">
      <c r="B10" s="96" t="s">
        <v>7</v>
      </c>
      <c r="C10" s="94" t="s">
        <v>34</v>
      </c>
      <c r="D10" s="113">
        <v>1.5</v>
      </c>
      <c r="E10" s="113">
        <v>1.5</v>
      </c>
      <c r="F10" s="113">
        <v>1.5</v>
      </c>
    </row>
    <row r="11" spans="2:6" s="95" customFormat="1" ht="24" customHeight="1">
      <c r="B11" s="96" t="s">
        <v>14</v>
      </c>
      <c r="C11" s="94" t="s">
        <v>6</v>
      </c>
      <c r="D11" s="114">
        <f>'STPIS inputs'!$C$11</f>
        <v>0.12564543889845092</v>
      </c>
      <c r="E11" s="114">
        <f>'STPIS inputs'!$C$11</f>
        <v>0.12564543889845092</v>
      </c>
      <c r="F11" s="114">
        <f>'STPIS inputs'!$C$11</f>
        <v>0.12564543889845092</v>
      </c>
    </row>
    <row r="12" spans="2:6" s="95" customFormat="1" ht="24" customHeight="1">
      <c r="B12" s="96" t="s">
        <v>36</v>
      </c>
      <c r="C12" s="94"/>
      <c r="D12" s="114">
        <f t="shared" ref="D12:F12" si="0">((D5*(1+D11)*(1-(1/(1+D10)))*D6)/D7)/(365.25*24*60)*100</f>
        <v>1.2261379289249558E-2</v>
      </c>
      <c r="E12" s="114">
        <f t="shared" si="0"/>
        <v>3.8800639691520186E-2</v>
      </c>
      <c r="F12" s="114">
        <f t="shared" si="0"/>
        <v>9.1429179231653796E-3</v>
      </c>
    </row>
    <row r="13" spans="2:6" s="95" customFormat="1" ht="24" customHeight="1">
      <c r="B13" s="96" t="s">
        <v>37</v>
      </c>
      <c r="C13" s="94"/>
      <c r="D13" s="114">
        <f t="shared" ref="D13:F13" si="1">((((((D5*(1+D11))/(1+D10))*D6))/D7)/(365.25*24*60))*(D9/D8)*100</f>
        <v>0.67494810635224245</v>
      </c>
      <c r="E13" s="114">
        <f t="shared" si="1"/>
        <v>3.1259550414282264</v>
      </c>
      <c r="F13" s="114">
        <f t="shared" si="1"/>
        <v>1.0582644456051571</v>
      </c>
    </row>
    <row r="16" spans="2:6">
      <c r="C16" s="77"/>
    </row>
    <row r="17" spans="2:3">
      <c r="C17" s="77"/>
    </row>
    <row r="19" spans="2:3">
      <c r="B19" s="4"/>
    </row>
    <row r="20" spans="2:3">
      <c r="B20" s="4"/>
    </row>
    <row r="21" spans="2:3">
      <c r="B21" s="5"/>
    </row>
    <row r="22" spans="2:3">
      <c r="B22" s="7"/>
    </row>
    <row r="23" spans="2:3">
      <c r="B23" s="4"/>
    </row>
    <row r="24" spans="2:3">
      <c r="B24" s="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1B83-CDB1-40CB-B902-C1C90ECDB981}">
  <dimension ref="A1:AH8"/>
  <sheetViews>
    <sheetView zoomScale="115" zoomScaleNormal="115" workbookViewId="0">
      <selection activeCell="C9" sqref="C9"/>
    </sheetView>
  </sheetViews>
  <sheetFormatPr defaultRowHeight="15"/>
  <cols>
    <col min="3" max="3" width="28.7109375" bestFit="1" customWidth="1"/>
  </cols>
  <sheetData>
    <row r="1" spans="1:34" s="61" customFormat="1" ht="12.75">
      <c r="A1" s="54"/>
      <c r="B1" s="55" t="s">
        <v>55</v>
      </c>
      <c r="C1" s="54"/>
      <c r="D1" s="54"/>
      <c r="E1" s="54"/>
      <c r="F1" s="54"/>
      <c r="G1" s="54"/>
      <c r="H1" s="54"/>
      <c r="I1" s="54"/>
      <c r="J1" s="56"/>
      <c r="K1" s="56"/>
      <c r="L1" s="56"/>
      <c r="M1" s="56"/>
      <c r="N1" s="57"/>
      <c r="O1" s="58"/>
      <c r="P1" s="57"/>
      <c r="Q1" s="74"/>
      <c r="R1" s="75"/>
      <c r="S1" s="75"/>
      <c r="T1" s="75"/>
      <c r="U1" s="75"/>
      <c r="V1" s="75"/>
      <c r="W1" s="75"/>
      <c r="X1" s="75"/>
      <c r="Y1" s="75"/>
      <c r="Z1" s="74"/>
      <c r="AA1" s="74"/>
      <c r="AB1" s="59"/>
      <c r="AC1" s="59"/>
      <c r="AD1" s="59"/>
      <c r="AE1" s="59"/>
      <c r="AF1" s="59"/>
      <c r="AG1" s="60"/>
      <c r="AH1" s="60"/>
    </row>
    <row r="2" spans="1:34" s="62" customFormat="1" ht="11.25">
      <c r="B2" s="63"/>
      <c r="C2" s="64"/>
      <c r="D2" s="64"/>
      <c r="E2" s="64"/>
      <c r="F2" s="65"/>
      <c r="G2" s="66"/>
      <c r="H2" s="67"/>
    </row>
    <row r="3" spans="1:34" s="62" customFormat="1" ht="11.25">
      <c r="B3" s="68" t="s">
        <v>56</v>
      </c>
      <c r="C3" s="69" t="s">
        <v>57</v>
      </c>
      <c r="D3" s="69" t="s">
        <v>58</v>
      </c>
      <c r="E3" s="70"/>
      <c r="F3" s="71"/>
      <c r="G3" s="72"/>
      <c r="H3" s="67"/>
    </row>
    <row r="4" spans="1:34" s="62" customFormat="1" ht="11.25">
      <c r="B4" s="63" t="s">
        <v>59</v>
      </c>
      <c r="D4" s="62" t="s">
        <v>60</v>
      </c>
      <c r="E4" s="64"/>
      <c r="F4" s="65"/>
      <c r="G4" s="66"/>
      <c r="H4" s="67"/>
    </row>
    <row r="5" spans="1:34">
      <c r="C5" s="62" t="s">
        <v>62</v>
      </c>
      <c r="D5" s="62" t="s">
        <v>71</v>
      </c>
    </row>
    <row r="6" spans="1:34">
      <c r="C6" s="62" t="s">
        <v>70</v>
      </c>
      <c r="D6" s="62" t="s">
        <v>72</v>
      </c>
    </row>
    <row r="7" spans="1:34">
      <c r="C7" s="76" t="s">
        <v>69</v>
      </c>
      <c r="D7" s="76" t="s">
        <v>73</v>
      </c>
    </row>
    <row r="8" spans="1:34">
      <c r="C8" s="76" t="s">
        <v>88</v>
      </c>
      <c r="D8" s="76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William Godwin</DisplayName>
        <AccountId>3592</AccountId>
        <AccountType/>
      </UserInfo>
    </Person_x0020_or_x0020_Group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Draft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Props1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E2F6CE-1DF0-4E9F-A53C-2006F4D5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cdf0dde9-ebef-4e0b-9cde-c91850d92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E472E08-CC30-4362-88AA-B9EC68F20FF4}">
  <ds:schemaRefs>
    <ds:schemaRef ds:uri="http://purl.org/dc/terms/"/>
    <ds:schemaRef ds:uri="http://schemas.microsoft.com/office/2006/documentManagement/types"/>
    <ds:schemaRef ds:uri="8f493e50-f4fa-4672-bec5-6587e791f720"/>
    <ds:schemaRef ds:uri="http://purl.org/dc/elements/1.1/"/>
    <ds:schemaRef ds:uri="http://schemas.microsoft.com/office/2006/metadata/properties"/>
    <ds:schemaRef ds:uri="http://schemas.microsoft.com/office/infopath/2007/PartnerControls"/>
    <ds:schemaRef ds:uri="cdf0dde9-ebef-4e0b-9cde-c91850d92f2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Output | decision tables</vt:lpstr>
      <vt:lpstr>STPIS inputs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Patrick Wu</cp:lastModifiedBy>
  <dcterms:created xsi:type="dcterms:W3CDTF">2021-10-04T03:52:19Z</dcterms:created>
  <dcterms:modified xsi:type="dcterms:W3CDTF">2023-09-19T22:10:29Z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</Properties>
</file>