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ER\Opex modelling\AER opex models\24. NSW ACT 2024-29\Evoenergy\EBSS\Publish - draft decision\"/>
    </mc:Choice>
  </mc:AlternateContent>
  <xr:revisionPtr revIDLastSave="0" documentId="13_ncr:1_{A3FC6915-AC7F-4283-8B80-36EB26357C19}" xr6:coauthVersionLast="47" xr6:coauthVersionMax="47" xr10:uidLastSave="{00000000-0000-0000-0000-000000000000}"/>
  <bookViews>
    <workbookView xWindow="-120" yWindow="-120" windowWidth="29040" windowHeight="15840" xr2:uid="{CEF4AECE-20B8-408F-9D9D-B49740597268}"/>
  </bookViews>
  <sheets>
    <sheet name="Draft decision" sheetId="1" r:id="rId1"/>
  </sheets>
  <definedNames>
    <definedName name="abba" hidden="1">{"Ownership",#N/A,FALSE,"Ownership";"Contents",#N/A,FALSE,"Contents"}</definedName>
    <definedName name="ans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hidden="1">{"Ownership",#N/A,FALSE,"Ownership";"Contents",#N/A,FALSE,"Contents"}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7" i="1" l="1"/>
  <c r="U57" i="1"/>
  <c r="T57" i="1"/>
  <c r="S57" i="1"/>
  <c r="R57" i="1"/>
  <c r="W57" i="1" s="1"/>
  <c r="M6" i="1" l="1"/>
  <c r="N5" i="1" l="1"/>
  <c r="B34" i="1" l="1"/>
  <c r="H40" i="1"/>
  <c r="F40" i="1"/>
  <c r="C40" i="1"/>
  <c r="M31" i="1"/>
  <c r="N31" i="1" s="1"/>
  <c r="O31" i="1" s="1"/>
  <c r="P31" i="1" s="1"/>
  <c r="Q31" i="1" s="1"/>
  <c r="K31" i="1"/>
  <c r="E31" i="1"/>
  <c r="M48" i="1" s="1"/>
  <c r="K49" i="1" s="1"/>
  <c r="C31" i="1"/>
  <c r="I26" i="1"/>
  <c r="C26" i="1"/>
  <c r="M18" i="1"/>
  <c r="N18" i="1" s="1"/>
  <c r="O18" i="1" s="1"/>
  <c r="P18" i="1" s="1"/>
  <c r="Q18" i="1" s="1"/>
  <c r="K18" i="1"/>
  <c r="E18" i="1"/>
  <c r="F18" i="1" s="1"/>
  <c r="G18" i="1" s="1"/>
  <c r="H18" i="1" s="1"/>
  <c r="I18" i="1" s="1"/>
  <c r="C18" i="1"/>
  <c r="L6" i="1"/>
  <c r="K6" i="1"/>
  <c r="J6" i="1"/>
  <c r="I6" i="1"/>
  <c r="H6" i="1"/>
  <c r="G6" i="1"/>
  <c r="F6" i="1"/>
  <c r="E6" i="1"/>
  <c r="N6" i="1"/>
  <c r="M4" i="1"/>
  <c r="L4" i="1" s="1"/>
  <c r="K4" i="1" s="1"/>
  <c r="J4" i="1" s="1"/>
  <c r="I4" i="1" s="1"/>
  <c r="M7" i="1" l="1"/>
  <c r="F31" i="1"/>
  <c r="N48" i="1" s="1"/>
  <c r="K50" i="1" s="1"/>
  <c r="E26" i="1"/>
  <c r="D40" i="1"/>
  <c r="G40" i="1"/>
  <c r="G26" i="1"/>
  <c r="H4" i="1"/>
  <c r="G4" i="1" s="1"/>
  <c r="F4" i="1" s="1"/>
  <c r="E4" i="1" s="1"/>
  <c r="D4" i="1" s="1"/>
  <c r="C4" i="1" s="1"/>
  <c r="P35" i="1"/>
  <c r="H26" i="1"/>
  <c r="D26" i="1"/>
  <c r="G31" i="1"/>
  <c r="E40" i="1"/>
  <c r="F26" i="1"/>
  <c r="P36" i="1" l="1"/>
  <c r="P38" i="1"/>
  <c r="P39" i="1"/>
  <c r="P34" i="1"/>
  <c r="L7" i="1"/>
  <c r="P32" i="1"/>
  <c r="P37" i="1"/>
  <c r="O32" i="1"/>
  <c r="O48" i="1"/>
  <c r="K51" i="1" s="1"/>
  <c r="H31" i="1"/>
  <c r="O34" i="1"/>
  <c r="O38" i="1" l="1"/>
  <c r="K7" i="1"/>
  <c r="P40" i="1"/>
  <c r="O35" i="1"/>
  <c r="O37" i="1"/>
  <c r="O36" i="1"/>
  <c r="O39" i="1"/>
  <c r="N39" i="1"/>
  <c r="N36" i="1"/>
  <c r="J7" i="1"/>
  <c r="N37" i="1"/>
  <c r="N34" i="1"/>
  <c r="N32" i="1"/>
  <c r="N38" i="1"/>
  <c r="N35" i="1"/>
  <c r="P48" i="1"/>
  <c r="K52" i="1" s="1"/>
  <c r="I31" i="1"/>
  <c r="Q48" i="1" s="1"/>
  <c r="O40" i="1" l="1"/>
  <c r="N40" i="1"/>
  <c r="M39" i="1"/>
  <c r="M36" i="1"/>
  <c r="M32" i="1"/>
  <c r="I7" i="1"/>
  <c r="M37" i="1"/>
  <c r="M34" i="1"/>
  <c r="M35" i="1"/>
  <c r="M38" i="1"/>
  <c r="K53" i="1"/>
  <c r="R48" i="1"/>
  <c r="S48" i="1" s="1"/>
  <c r="T48" i="1" s="1"/>
  <c r="U48" i="1" s="1"/>
  <c r="V48" i="1" s="1"/>
  <c r="M19" i="1" l="1"/>
  <c r="M24" i="1"/>
  <c r="P25" i="1"/>
  <c r="L38" i="1"/>
  <c r="L35" i="1"/>
  <c r="N25" i="1"/>
  <c r="Q23" i="1"/>
  <c r="N22" i="1"/>
  <c r="L34" i="1"/>
  <c r="Q24" i="1"/>
  <c r="M23" i="1"/>
  <c r="L39" i="1"/>
  <c r="L36" i="1"/>
  <c r="M25" i="1"/>
  <c r="P23" i="1"/>
  <c r="O23" i="1"/>
  <c r="H7" i="1"/>
  <c r="L37" i="1"/>
  <c r="N23" i="1"/>
  <c r="P19" i="1"/>
  <c r="Q25" i="1"/>
  <c r="O25" i="1"/>
  <c r="N24" i="1"/>
  <c r="Q22" i="1"/>
  <c r="O21" i="1"/>
  <c r="Q21" i="1"/>
  <c r="M22" i="1"/>
  <c r="L32" i="1"/>
  <c r="O19" i="1"/>
  <c r="P24" i="1"/>
  <c r="Q19" i="1"/>
  <c r="M21" i="1"/>
  <c r="N19" i="1"/>
  <c r="P22" i="1"/>
  <c r="O22" i="1"/>
  <c r="O24" i="1"/>
  <c r="N21" i="1"/>
  <c r="P21" i="1"/>
  <c r="M40" i="1"/>
  <c r="K38" i="1" l="1"/>
  <c r="N26" i="1"/>
  <c r="M26" i="1"/>
  <c r="Q26" i="1"/>
  <c r="G7" i="1"/>
  <c r="K39" i="1"/>
  <c r="K32" i="1"/>
  <c r="K36" i="1"/>
  <c r="K34" i="1"/>
  <c r="K37" i="1"/>
  <c r="K35" i="1"/>
  <c r="O26" i="1"/>
  <c r="L40" i="1"/>
  <c r="P26" i="1"/>
  <c r="F7" i="1" l="1"/>
  <c r="O43" i="1"/>
  <c r="T51" i="1" s="1"/>
  <c r="P43" i="1"/>
  <c r="U52" i="1" s="1"/>
  <c r="N43" i="1"/>
  <c r="Q50" i="1" s="1"/>
  <c r="K40" i="1"/>
  <c r="Q40" i="1"/>
  <c r="Q43" i="1" s="1"/>
  <c r="E7" i="1" l="1"/>
  <c r="Q51" i="1"/>
  <c r="R51" i="1"/>
  <c r="S51" i="1"/>
  <c r="P51" i="1"/>
  <c r="Q52" i="1"/>
  <c r="R52" i="1"/>
  <c r="S52" i="1"/>
  <c r="T52" i="1"/>
  <c r="R50" i="1"/>
  <c r="P50" i="1"/>
  <c r="S50" i="1"/>
  <c r="O50" i="1"/>
  <c r="R53" i="1"/>
  <c r="V53" i="1"/>
  <c r="V54" i="1" s="1"/>
  <c r="U53" i="1"/>
  <c r="U54" i="1" s="1"/>
  <c r="T53" i="1"/>
  <c r="S53" i="1"/>
  <c r="D7" i="1" l="1"/>
  <c r="T54" i="1"/>
  <c r="S54" i="1"/>
  <c r="L23" i="1" l="1"/>
  <c r="L24" i="1"/>
  <c r="K19" i="1"/>
  <c r="K21" i="1"/>
  <c r="L25" i="1"/>
  <c r="L19" i="1"/>
  <c r="K23" i="1"/>
  <c r="K24" i="1"/>
  <c r="K25" i="1"/>
  <c r="L22" i="1"/>
  <c r="K22" i="1"/>
  <c r="L21" i="1"/>
  <c r="L26" i="1" l="1"/>
  <c r="K26" i="1"/>
  <c r="M43" i="1" s="1"/>
  <c r="Q49" i="1" s="1"/>
  <c r="P49" i="1" l="1"/>
  <c r="N49" i="1"/>
  <c r="R49" i="1"/>
  <c r="R54" i="1" s="1"/>
  <c r="O49" i="1"/>
  <c r="W54" i="1" l="1"/>
</calcChain>
</file>

<file path=xl/sharedStrings.xml><?xml version="1.0" encoding="utf-8"?>
<sst xmlns="http://schemas.openxmlformats.org/spreadsheetml/2006/main" count="52" uniqueCount="40">
  <si>
    <t>Actual and estimated inflation</t>
  </si>
  <si>
    <t>Actual</t>
  </si>
  <si>
    <t>Estimated</t>
  </si>
  <si>
    <t>2023-24</t>
  </si>
  <si>
    <t>ABS CPI index - June</t>
  </si>
  <si>
    <t xml:space="preserve">Inflation rate (per cent) </t>
  </si>
  <si>
    <t>Reconstructed cumulative index (2022-23=1)</t>
  </si>
  <si>
    <t>7.5.1 -  The carryover amounts that arise from applying the EBSS during the current regulatory control period</t>
  </si>
  <si>
    <t>Base year used to forecast opex for the current period (drop down menu)</t>
  </si>
  <si>
    <t>2017-18</t>
  </si>
  <si>
    <t>Non-recurrent efficiency adjustment made to 2016-17 opex, $m, real June 2018</t>
  </si>
  <si>
    <t>7.5.1.1 - Opex allowance applicable to EBSS (EBSS target)</t>
  </si>
  <si>
    <t>$m, real June 2014</t>
  </si>
  <si>
    <t>$m, real June 2019</t>
  </si>
  <si>
    <t>$m, real June 2024</t>
  </si>
  <si>
    <t>Previous period</t>
  </si>
  <si>
    <t>Current regulatory control period</t>
  </si>
  <si>
    <t>2018-19</t>
  </si>
  <si>
    <t>Total opex allowance</t>
  </si>
  <si>
    <t xml:space="preserve">Approved excludable costs - allowance </t>
  </si>
  <si>
    <t>Debt raising costs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</si>
  <si>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</si>
  <si>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</si>
  <si>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</si>
  <si>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</si>
  <si>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</si>
  <si>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Evoenergy to nominate base year used to forecast opex 
(drop down menu)</t>
  </si>
  <si>
    <t>Movements in provisions related to opex</t>
  </si>
  <si>
    <t xml:space="preserve">Other adjustments or exclusions required by the EBSS </t>
  </si>
  <si>
    <t>Actual opex for EBSS purposes</t>
  </si>
  <si>
    <t>Base year non-recurrent efficiency gain $m, real June 2023</t>
  </si>
  <si>
    <t>Carryover</t>
  </si>
  <si>
    <t>Forthcoming regulatory control period</t>
  </si>
  <si>
    <t>Total</t>
  </si>
  <si>
    <t>2021-22</t>
  </si>
  <si>
    <t>DMIA</t>
  </si>
  <si>
    <t>Total Carryover Amount ($m, June 2024)</t>
  </si>
  <si>
    <t>Incremental gain $m, real June 2024</t>
  </si>
  <si>
    <t>PTRM inputs ($m, June 2024) - Transmission</t>
  </si>
  <si>
    <t>PTRM inputs ($m, June 2024) -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</si>
</sst>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0.000"/>
    <numFmt numFmtId="167" formatCode="0.0;\–0.0;&quot;–&quot;"/>
    <numFmt numFmtId="168" formatCode="_-* #,##0_-;\-* #,##0_-;_-* &quot;-&quot;??_-;_-@_-"/>
    <numFmt numFmtId="169" formatCode="#,##0;\(#,##0\)"/>
    <numFmt numFmtId="170" formatCode="_-* #,##0.0000_-;\-* #,##0.0000_-;_-* &quot;-&quot;??_-;_-@_-"/>
    <numFmt numFmtId="171" formatCode="_-* #,##0.0000000_-;\-* #,##0.0000000_-;_-* &quot;-&quot;??_-;_-@_-"/>
    <numFmt numFmtId="172" formatCode="#,##0.0_ ;\-#,##0.0\ "/>
    <numFmt numFmtId="173" formatCode="0.00;\–0.00;&quot;–&quot;"/>
    <numFmt numFmtId="174" formatCode="_([$€-2]* #,##0.00_);_([$€-2]* \(#,##0.00\);_([$€-2]* &quot;-&quot;??_)"/>
    <numFmt numFmtId="175" formatCode="_-* #,##0.00_-;[Red]\(#,##0.00\)_-;_-* &quot;-&quot;??_-;_-@_-"/>
    <numFmt numFmtId="176" formatCode="mm/dd/yy"/>
    <numFmt numFmtId="177" formatCode="0_);[Red]\(0\)"/>
    <numFmt numFmtId="178" formatCode="0.0%"/>
    <numFmt numFmtId="179" formatCode="_(* #,##0.0_);_(* \(#,##0.0\);_(* &quot;-&quot;?_);_(@_)"/>
    <numFmt numFmtId="180" formatCode="_(* #,##0_);_(* \(#,##0\);_(* &quot;-&quot;?_);_(@_)"/>
    <numFmt numFmtId="181" formatCode="#,##0.000_ ;[Red]\-#,##0.000\ "/>
    <numFmt numFmtId="182" formatCode="#,##0.0_);\(#,##0.0\)"/>
    <numFmt numFmtId="183" formatCode="#,##0_ ;\-#,##0\ "/>
    <numFmt numFmtId="184" formatCode="#,##0;[Red]\(#,##0.0\)"/>
    <numFmt numFmtId="185" formatCode="#,##0_ ;[Red]\(#,##0\)\ "/>
    <numFmt numFmtId="186" formatCode="#,##0.00;\(#,##0.00\)"/>
    <numFmt numFmtId="187" formatCode="_)d\-mmm\-yy_)"/>
    <numFmt numFmtId="188" formatCode="_(#,##0.0_);\(#,##0.0\);_(&quot;-&quot;_)"/>
    <numFmt numFmtId="189" formatCode="_(###0_);\(###0\);_(###0_)"/>
    <numFmt numFmtId="190" formatCode="#,##0.0000_);[Red]\(#,##0.0000\)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Calibri"/>
      <family val="2"/>
      <scheme val="minor"/>
    </font>
    <font>
      <b/>
      <sz val="12"/>
      <color rgb="FFFFFFFF"/>
      <name val="Arial"/>
      <family val="2"/>
    </font>
    <font>
      <b/>
      <sz val="14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name val="Arial"/>
      <family val="2"/>
    </font>
    <font>
      <i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9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sz val="8"/>
      <color theme="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rgb="FFFFFFCC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medium">
        <color indexed="64"/>
      </right>
      <top/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 style="medium">
        <color auto="1"/>
      </bottom>
      <diagonal/>
    </border>
    <border>
      <left style="medium">
        <color auto="1"/>
      </left>
      <right style="thin">
        <color rgb="FFA6A6A6"/>
      </right>
      <top/>
      <bottom style="medium">
        <color indexed="64"/>
      </bottom>
      <diagonal/>
    </border>
    <border>
      <left/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indexed="64"/>
      </right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medium">
        <color theme="1"/>
      </right>
      <top/>
      <bottom/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/>
      <bottom style="thin">
        <color rgb="FFA6A6A6"/>
      </bottom>
      <diagonal/>
    </border>
    <border>
      <left style="thin">
        <color rgb="FFA6A6A6"/>
      </left>
      <right style="medium">
        <color theme="1"/>
      </right>
      <top/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medium">
        <color theme="1"/>
      </left>
      <right style="thin">
        <color theme="1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theme="1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 style="medium">
        <color theme="1"/>
      </right>
      <top style="thin">
        <color rgb="FFA6A6A6"/>
      </top>
      <bottom style="thin">
        <color rgb="FFA6A6A6"/>
      </bottom>
      <diagonal/>
    </border>
    <border>
      <left/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medium">
        <color theme="1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medium">
        <color theme="1"/>
      </bottom>
      <diagonal/>
    </border>
    <border>
      <left/>
      <right style="medium">
        <color theme="1"/>
      </right>
      <top style="thin">
        <color rgb="FFA6A6A6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rgb="FFA6A6A6"/>
      </left>
      <right style="thin">
        <color rgb="FFA6A6A6"/>
      </right>
      <top style="medium">
        <color theme="1"/>
      </top>
      <bottom style="medium">
        <color theme="1"/>
      </bottom>
      <diagonal/>
    </border>
    <border>
      <left style="thin">
        <color rgb="FFA6A6A6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6A6A6"/>
      </left>
      <right style="medium">
        <color indexed="64"/>
      </right>
      <top/>
      <bottom/>
      <diagonal/>
    </border>
    <border>
      <left style="medium">
        <color auto="1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medium">
        <color theme="1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rgb="FFA6A6A6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auto="1"/>
      </right>
      <top style="medium">
        <color indexed="64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medium">
        <color auto="1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indexed="64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auto="1"/>
      </top>
      <bottom style="medium">
        <color indexed="64"/>
      </bottom>
      <diagonal/>
    </border>
    <border>
      <left style="thin">
        <color rgb="FFBFBFBF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medium">
        <color auto="1"/>
      </top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 style="thin">
        <color rgb="FFA6A6A6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8"/>
      </bottom>
      <diagonal/>
    </border>
    <border>
      <left style="medium">
        <color indexed="64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3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5" borderId="0">
      <alignment vertical="center"/>
      <protection locked="0"/>
    </xf>
    <xf numFmtId="0" fontId="25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19" borderId="0"/>
    <xf numFmtId="0" fontId="7" fillId="0" borderId="0"/>
    <xf numFmtId="174" fontId="7" fillId="0" borderId="0"/>
    <xf numFmtId="0" fontId="7" fillId="0" borderId="0"/>
    <xf numFmtId="174" fontId="7" fillId="0" borderId="0"/>
    <xf numFmtId="174" fontId="7" fillId="0" borderId="0"/>
    <xf numFmtId="0" fontId="28" fillId="0" borderId="0"/>
    <xf numFmtId="0" fontId="28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7" fillId="0" borderId="0"/>
    <xf numFmtId="175" fontId="30" fillId="0" borderId="0"/>
    <xf numFmtId="175" fontId="30" fillId="0" borderId="0"/>
    <xf numFmtId="0" fontId="31" fillId="21" borderId="0" applyNumberFormat="0" applyBorder="0" applyAlignment="0" applyProtection="0"/>
    <xf numFmtId="0" fontId="1" fillId="16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1" borderId="0" applyNumberFormat="0" applyBorder="0" applyAlignment="0" applyProtection="0"/>
    <xf numFmtId="0" fontId="1" fillId="17" borderId="0" applyNumberFormat="0" applyBorder="0" applyAlignment="0" applyProtection="0"/>
    <xf numFmtId="0" fontId="31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3" fillId="0" borderId="0"/>
    <xf numFmtId="42" fontId="34" fillId="0" borderId="0" applyFont="0" applyFill="0" applyBorder="0" applyAlignment="0" applyProtection="0"/>
    <xf numFmtId="0" fontId="35" fillId="40" borderId="0" applyNumberFormat="0" applyBorder="0" applyAlignment="0" applyProtection="0"/>
    <xf numFmtId="0" fontId="36" fillId="0" borderId="0" applyNumberFormat="0" applyFill="0" applyBorder="0" applyAlignment="0"/>
    <xf numFmtId="41" fontId="7" fillId="41" borderId="0" applyNumberFormat="0" applyFont="0" applyBorder="0" applyAlignment="0">
      <alignment horizontal="right"/>
    </xf>
    <xf numFmtId="41" fontId="7" fillId="41" borderId="0" applyNumberFormat="0" applyFont="0" applyBorder="0" applyAlignment="0">
      <alignment horizontal="right"/>
    </xf>
    <xf numFmtId="41" fontId="7" fillId="41" borderId="0" applyNumberFormat="0" applyFont="0" applyBorder="0" applyAlignment="0">
      <alignment horizontal="right"/>
    </xf>
    <xf numFmtId="41" fontId="7" fillId="41" borderId="0" applyNumberFormat="0" applyFont="0" applyBorder="0" applyAlignment="0">
      <alignment horizontal="right"/>
    </xf>
    <xf numFmtId="0" fontId="37" fillId="0" borderId="0" applyNumberFormat="0" applyFill="0" applyBorder="0" applyAlignment="0">
      <protection locked="0"/>
    </xf>
    <xf numFmtId="0" fontId="38" fillId="24" borderId="113" applyNumberFormat="0" applyAlignment="0" applyProtection="0"/>
    <xf numFmtId="0" fontId="38" fillId="24" borderId="113" applyNumberFormat="0" applyAlignment="0" applyProtection="0"/>
    <xf numFmtId="0" fontId="38" fillId="24" borderId="113" applyNumberFormat="0" applyAlignment="0" applyProtection="0"/>
    <xf numFmtId="0" fontId="38" fillId="24" borderId="113" applyNumberFormat="0" applyAlignment="0" applyProtection="0"/>
    <xf numFmtId="0" fontId="38" fillId="24" borderId="113" applyNumberFormat="0" applyAlignment="0" applyProtection="0"/>
    <xf numFmtId="0" fontId="38" fillId="24" borderId="113" applyNumberFormat="0" applyAlignment="0" applyProtection="0"/>
    <xf numFmtId="0" fontId="38" fillId="24" borderId="113" applyNumberFormat="0" applyAlignment="0" applyProtection="0"/>
    <xf numFmtId="0" fontId="39" fillId="42" borderId="114" applyNumberFormat="0" applyAlignment="0" applyProtection="0"/>
    <xf numFmtId="0" fontId="39" fillId="42" borderId="114" applyNumberFormat="0" applyAlignment="0" applyProtection="0"/>
    <xf numFmtId="41" fontId="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174" fontId="3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0" fontId="46" fillId="0" borderId="0"/>
    <xf numFmtId="0" fontId="47" fillId="0" borderId="0"/>
    <xf numFmtId="0" fontId="48" fillId="47" borderId="0" applyNumberFormat="0" applyBorder="0" applyAlignment="0" applyProtection="0"/>
    <xf numFmtId="0" fontId="5" fillId="0" borderId="0" applyFill="0" applyBorder="0">
      <alignment vertical="center"/>
    </xf>
    <xf numFmtId="0" fontId="49" fillId="0" borderId="115" applyNumberFormat="0" applyFill="0" applyAlignment="0" applyProtection="0"/>
    <xf numFmtId="0" fontId="5" fillId="0" borderId="0" applyFill="0" applyBorder="0">
      <alignment vertical="center"/>
    </xf>
    <xf numFmtId="0" fontId="50" fillId="0" borderId="0" applyFill="0" applyBorder="0">
      <alignment vertical="center"/>
    </xf>
    <xf numFmtId="0" fontId="51" fillId="0" borderId="116" applyNumberFormat="0" applyFill="0" applyAlignment="0" applyProtection="0"/>
    <xf numFmtId="0" fontId="50" fillId="0" borderId="0" applyFill="0" applyBorder="0">
      <alignment vertical="center"/>
    </xf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3" fillId="0" borderId="0" applyFill="0" applyBorder="0">
      <alignment vertical="center"/>
    </xf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2" fillId="0" borderId="117" applyNumberFormat="0" applyFill="0" applyAlignment="0" applyProtection="0"/>
    <xf numFmtId="0" fontId="53" fillId="0" borderId="0" applyFill="0" applyBorder="0">
      <alignment vertical="center"/>
    </xf>
    <xf numFmtId="0" fontId="30" fillId="0" borderId="0" applyFill="0" applyBorder="0">
      <alignment vertical="center"/>
    </xf>
    <xf numFmtId="0" fontId="52" fillId="0" borderId="0" applyNumberFormat="0" applyFill="0" applyBorder="0" applyAlignment="0" applyProtection="0"/>
    <xf numFmtId="0" fontId="30" fillId="0" borderId="0" applyFill="0" applyBorder="0">
      <alignment vertical="center"/>
    </xf>
    <xf numFmtId="178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9" fillId="0" borderId="0" applyFill="0" applyBorder="0">
      <alignment horizontal="center" vertical="center"/>
      <protection locked="0"/>
    </xf>
    <xf numFmtId="0" fontId="60" fillId="0" borderId="0" applyFill="0" applyBorder="0">
      <alignment horizontal="left" vertical="center"/>
      <protection locked="0"/>
    </xf>
    <xf numFmtId="179" fontId="7" fillId="48" borderId="0" applyFont="0" applyBorder="0">
      <alignment horizontal="right"/>
    </xf>
    <xf numFmtId="178" fontId="7" fillId="48" borderId="0" applyFont="0" applyBorder="0" applyAlignment="0"/>
    <xf numFmtId="179" fontId="7" fillId="48" borderId="0" applyFont="0" applyBorder="0">
      <alignment horizontal="right"/>
    </xf>
    <xf numFmtId="0" fontId="61" fillId="22" borderId="113" applyNumberFormat="0" applyAlignment="0" applyProtection="0"/>
    <xf numFmtId="0" fontId="61" fillId="22" borderId="113" applyNumberFormat="0" applyAlignment="0" applyProtection="0"/>
    <xf numFmtId="0" fontId="61" fillId="22" borderId="113" applyNumberFormat="0" applyAlignment="0" applyProtection="0"/>
    <xf numFmtId="0" fontId="61" fillId="22" borderId="113" applyNumberFormat="0" applyAlignment="0" applyProtection="0"/>
    <xf numFmtId="0" fontId="61" fillId="22" borderId="113" applyNumberFormat="0" applyAlignment="0" applyProtection="0"/>
    <xf numFmtId="0" fontId="61" fillId="22" borderId="113" applyNumberFormat="0" applyAlignment="0" applyProtection="0"/>
    <xf numFmtId="0" fontId="61" fillId="22" borderId="113" applyNumberFormat="0" applyAlignment="0" applyProtection="0"/>
    <xf numFmtId="41" fontId="7" fillId="49" borderId="0" applyFont="0" applyBorder="0" applyAlignment="0">
      <alignment horizontal="right"/>
      <protection locked="0"/>
    </xf>
    <xf numFmtId="41" fontId="7" fillId="49" borderId="0" applyFont="0" applyBorder="0" applyAlignment="0">
      <alignment horizontal="right"/>
      <protection locked="0"/>
    </xf>
    <xf numFmtId="41" fontId="7" fillId="49" borderId="0" applyFont="0" applyBorder="0" applyAlignment="0">
      <alignment horizontal="right"/>
      <protection locked="0"/>
    </xf>
    <xf numFmtId="41" fontId="7" fillId="49" borderId="0" applyFont="0" applyBorder="0" applyAlignment="0">
      <alignment horizontal="right"/>
      <protection locked="0"/>
    </xf>
    <xf numFmtId="41" fontId="7" fillId="49" borderId="0" applyFont="0" applyBorder="0" applyAlignment="0">
      <alignment horizontal="right"/>
      <protection locked="0"/>
    </xf>
    <xf numFmtId="41" fontId="7" fillId="49" borderId="0" applyFont="0" applyBorder="0" applyAlignment="0">
      <alignment horizontal="right"/>
      <protection locked="0"/>
    </xf>
    <xf numFmtId="41" fontId="7" fillId="50" borderId="0" applyFont="0" applyBorder="0" applyAlignment="0">
      <alignment horizontal="right"/>
      <protection locked="0"/>
    </xf>
    <xf numFmtId="10" fontId="7" fillId="50" borderId="0" applyFont="0" applyBorder="0">
      <alignment horizontal="right"/>
      <protection locked="0"/>
    </xf>
    <xf numFmtId="41" fontId="7" fillId="50" borderId="0" applyFont="0" applyBorder="0" applyAlignment="0">
      <alignment horizontal="right"/>
      <protection locked="0"/>
    </xf>
    <xf numFmtId="3" fontId="7" fillId="51" borderId="0" applyFont="0" applyBorder="0">
      <protection locked="0"/>
    </xf>
    <xf numFmtId="178" fontId="50" fillId="51" borderId="0" applyBorder="0" applyAlignment="0">
      <protection locked="0"/>
    </xf>
    <xf numFmtId="180" fontId="7" fillId="52" borderId="0" applyFont="0" applyBorder="0">
      <alignment horizontal="right"/>
      <protection locked="0"/>
    </xf>
    <xf numFmtId="180" fontId="7" fillId="52" borderId="0" applyFont="0" applyBorder="0">
      <alignment horizontal="right"/>
      <protection locked="0"/>
    </xf>
    <xf numFmtId="180" fontId="7" fillId="52" borderId="0" applyFont="0" applyBorder="0">
      <alignment horizontal="right"/>
      <protection locked="0"/>
    </xf>
    <xf numFmtId="41" fontId="7" fillId="48" borderId="0" applyFont="0" applyBorder="0">
      <alignment horizontal="right"/>
      <protection locked="0"/>
    </xf>
    <xf numFmtId="41" fontId="7" fillId="48" borderId="0" applyFont="0" applyBorder="0">
      <alignment horizontal="right"/>
      <protection locked="0"/>
    </xf>
    <xf numFmtId="41" fontId="7" fillId="48" borderId="0" applyFont="0" applyBorder="0">
      <alignment horizontal="right"/>
      <protection locked="0"/>
    </xf>
    <xf numFmtId="181" fontId="1" fillId="43" borderId="111">
      <protection locked="0"/>
    </xf>
    <xf numFmtId="181" fontId="1" fillId="43" borderId="111">
      <protection locked="0"/>
    </xf>
    <xf numFmtId="181" fontId="1" fillId="43" borderId="111">
      <protection locked="0"/>
    </xf>
    <xf numFmtId="49" fontId="1" fillId="43" borderId="111" applyFont="0" applyAlignment="0">
      <alignment horizontal="left" vertical="center" wrapText="1"/>
      <protection locked="0"/>
    </xf>
    <xf numFmtId="49" fontId="1" fillId="43" borderId="111" applyFont="0" applyAlignment="0">
      <alignment horizontal="left" vertical="center" wrapText="1"/>
      <protection locked="0"/>
    </xf>
    <xf numFmtId="49" fontId="1" fillId="43" borderId="111" applyFont="0" applyAlignment="0">
      <alignment horizontal="left" vertical="center" wrapText="1"/>
      <protection locked="0"/>
    </xf>
    <xf numFmtId="178" fontId="62" fillId="53" borderId="0" applyBorder="0" applyAlignment="0"/>
    <xf numFmtId="0" fontId="30" fillId="41" borderId="0"/>
    <xf numFmtId="0" fontId="63" fillId="0" borderId="118" applyNumberFormat="0" applyFill="0" applyAlignment="0" applyProtection="0"/>
    <xf numFmtId="179" fontId="27" fillId="41" borderId="76" applyFont="0" applyBorder="0" applyAlignment="0"/>
    <xf numFmtId="178" fontId="50" fillId="41" borderId="0" applyFont="0" applyBorder="0" applyAlignment="0"/>
    <xf numFmtId="182" fontId="64" fillId="0" borderId="0"/>
    <xf numFmtId="0" fontId="4" fillId="0" borderId="0" applyFill="0" applyBorder="0">
      <alignment horizontal="left" vertical="center"/>
    </xf>
    <xf numFmtId="0" fontId="65" fillId="25" borderId="0" applyNumberFormat="0" applyBorder="0" applyAlignment="0" applyProtection="0"/>
    <xf numFmtId="181" fontId="1" fillId="18" borderId="111"/>
    <xf numFmtId="181" fontId="1" fillId="18" borderId="111"/>
    <xf numFmtId="181" fontId="1" fillId="18" borderId="111"/>
    <xf numFmtId="183" fontId="66" fillId="0" borderId="0"/>
    <xf numFmtId="0" fontId="7" fillId="0" borderId="0"/>
    <xf numFmtId="0" fontId="7" fillId="0" borderId="0"/>
    <xf numFmtId="0" fontId="7" fillId="0" borderId="0"/>
    <xf numFmtId="0" fontId="7" fillId="19" borderId="0"/>
    <xf numFmtId="0" fontId="1" fillId="0" borderId="0"/>
    <xf numFmtId="0" fontId="7" fillId="0" borderId="0" applyFill="0"/>
    <xf numFmtId="0" fontId="7" fillId="0" borderId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9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19" borderId="0"/>
    <xf numFmtId="0" fontId="7" fillId="19" borderId="0"/>
    <xf numFmtId="0" fontId="7" fillId="0" borderId="0"/>
    <xf numFmtId="0" fontId="1" fillId="0" borderId="0">
      <protection locked="0"/>
    </xf>
    <xf numFmtId="0" fontId="7" fillId="0" borderId="0"/>
    <xf numFmtId="0" fontId="41" fillId="0" borderId="0"/>
    <xf numFmtId="0" fontId="31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 applyFill="0"/>
    <xf numFmtId="0" fontId="7" fillId="0" borderId="0"/>
    <xf numFmtId="0" fontId="7" fillId="0" borderId="0" applyFill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protection locked="0"/>
    </xf>
    <xf numFmtId="0" fontId="7" fillId="0" borderId="0"/>
    <xf numFmtId="0" fontId="7" fillId="19" borderId="0"/>
    <xf numFmtId="0" fontId="7" fillId="0" borderId="0"/>
    <xf numFmtId="0" fontId="7" fillId="19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ill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Fill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31" fillId="0" borderId="0"/>
    <xf numFmtId="0" fontId="34" fillId="0" borderId="0"/>
    <xf numFmtId="0" fontId="7" fillId="19" borderId="0"/>
    <xf numFmtId="0" fontId="7" fillId="19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7" fillId="23" borderId="119" applyNumberFormat="0" applyFont="0" applyAlignment="0" applyProtection="0"/>
    <xf numFmtId="0" fontId="67" fillId="24" borderId="120" applyNumberFormat="0" applyAlignment="0" applyProtection="0"/>
    <xf numFmtId="0" fontId="67" fillId="24" borderId="120" applyNumberFormat="0" applyAlignment="0" applyProtection="0"/>
    <xf numFmtId="0" fontId="67" fillId="24" borderId="120" applyNumberFormat="0" applyAlignment="0" applyProtection="0"/>
    <xf numFmtId="0" fontId="67" fillId="24" borderId="120" applyNumberFormat="0" applyAlignment="0" applyProtection="0"/>
    <xf numFmtId="0" fontId="67" fillId="24" borderId="120" applyNumberFormat="0" applyAlignment="0" applyProtection="0"/>
    <xf numFmtId="0" fontId="67" fillId="24" borderId="120" applyNumberFormat="0" applyAlignment="0" applyProtection="0"/>
    <xf numFmtId="0" fontId="67" fillId="24" borderId="120" applyNumberFormat="0" applyAlignment="0" applyProtection="0"/>
    <xf numFmtId="184" fontId="7" fillId="0" borderId="0" applyFill="0" applyBorder="0"/>
    <xf numFmtId="184" fontId="7" fillId="0" borderId="0" applyFill="0" applyBorder="0"/>
    <xf numFmtId="184" fontId="7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8" fontId="68" fillId="0" borderId="0"/>
    <xf numFmtId="0" fontId="53" fillId="0" borderId="0" applyFill="0" applyBorder="0">
      <alignment vertical="center"/>
    </xf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185" fontId="69" fillId="0" borderId="110"/>
    <xf numFmtId="0" fontId="70" fillId="0" borderId="57">
      <alignment horizontal="center"/>
    </xf>
    <xf numFmtId="0" fontId="70" fillId="0" borderId="57">
      <alignment horizontal="center"/>
    </xf>
    <xf numFmtId="0" fontId="70" fillId="0" borderId="57">
      <alignment horizontal="center"/>
    </xf>
    <xf numFmtId="0" fontId="70" fillId="0" borderId="57">
      <alignment horizontal="center"/>
    </xf>
    <xf numFmtId="0" fontId="70" fillId="0" borderId="57">
      <alignment horizontal="center"/>
    </xf>
    <xf numFmtId="0" fontId="70" fillId="0" borderId="57">
      <alignment horizontal="center"/>
    </xf>
    <xf numFmtId="0" fontId="70" fillId="0" borderId="57">
      <alignment horizontal="center"/>
    </xf>
    <xf numFmtId="0" fontId="70" fillId="0" borderId="57">
      <alignment horizontal="center"/>
    </xf>
    <xf numFmtId="0" fontId="70" fillId="0" borderId="57">
      <alignment horizontal="center"/>
    </xf>
    <xf numFmtId="0" fontId="70" fillId="0" borderId="57">
      <alignment horizontal="center"/>
    </xf>
    <xf numFmtId="0" fontId="70" fillId="0" borderId="57">
      <alignment horizontal="center"/>
    </xf>
    <xf numFmtId="3" fontId="40" fillId="0" borderId="0" applyFont="0" applyFill="0" applyBorder="0" applyAlignment="0" applyProtection="0"/>
    <xf numFmtId="0" fontId="40" fillId="54" borderId="0" applyNumberFormat="0" applyFont="0" applyBorder="0" applyAlignment="0" applyProtection="0"/>
    <xf numFmtId="186" fontId="7" fillId="0" borderId="0"/>
    <xf numFmtId="186" fontId="7" fillId="0" borderId="0"/>
    <xf numFmtId="186" fontId="7" fillId="0" borderId="0"/>
    <xf numFmtId="187" fontId="30" fillId="0" borderId="0" applyFill="0" applyBorder="0">
      <alignment horizontal="right" vertical="center"/>
    </xf>
    <xf numFmtId="188" fontId="30" fillId="0" borderId="0" applyFill="0" applyBorder="0">
      <alignment horizontal="right" vertical="center"/>
    </xf>
    <xf numFmtId="189" fontId="30" fillId="0" borderId="0" applyFill="0" applyBorder="0">
      <alignment horizontal="right" vertical="center"/>
    </xf>
    <xf numFmtId="181" fontId="26" fillId="43" borderId="112">
      <alignment horizontal="right" indent="2"/>
      <protection locked="0"/>
    </xf>
    <xf numFmtId="0" fontId="7" fillId="23" borderId="0" applyNumberFormat="0" applyFont="0" applyBorder="0" applyAlignment="0" applyProtection="0"/>
    <xf numFmtId="0" fontId="7" fillId="23" borderId="0" applyNumberFormat="0" applyFont="0" applyBorder="0" applyAlignment="0" applyProtection="0"/>
    <xf numFmtId="0" fontId="7" fillId="24" borderId="0" applyNumberFormat="0" applyFont="0" applyBorder="0" applyAlignment="0" applyProtection="0"/>
    <xf numFmtId="0" fontId="7" fillId="24" borderId="0" applyNumberFormat="0" applyFont="0" applyBorder="0" applyAlignment="0" applyProtection="0"/>
    <xf numFmtId="0" fontId="7" fillId="26" borderId="0" applyNumberFormat="0" applyFont="0" applyBorder="0" applyAlignment="0" applyProtection="0"/>
    <xf numFmtId="0" fontId="7" fillId="26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26" borderId="0" applyNumberFormat="0" applyFont="0" applyBorder="0" applyAlignment="0" applyProtection="0"/>
    <xf numFmtId="0" fontId="7" fillId="26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 applyNumberFormat="0" applyFont="0" applyBorder="0" applyAlignment="0" applyProtection="0"/>
    <xf numFmtId="0" fontId="71" fillId="0" borderId="0" applyNumberFormat="0" applyFill="0" applyBorder="0" applyAlignment="0" applyProtection="0"/>
    <xf numFmtId="0" fontId="72" fillId="55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21" fillId="0" borderId="0"/>
    <xf numFmtId="15" fontId="7" fillId="0" borderId="0"/>
    <xf numFmtId="15" fontId="7" fillId="0" borderId="0"/>
    <xf numFmtId="15" fontId="7" fillId="0" borderId="0"/>
    <xf numFmtId="10" fontId="7" fillId="0" borderId="0"/>
    <xf numFmtId="10" fontId="7" fillId="0" borderId="0"/>
    <xf numFmtId="10" fontId="7" fillId="0" borderId="0"/>
    <xf numFmtId="0" fontId="73" fillId="56" borderId="83" applyBorder="0" applyProtection="0">
      <alignment horizontal="centerContinuous" vertical="center"/>
    </xf>
    <xf numFmtId="0" fontId="74" fillId="0" borderId="0" applyBorder="0" applyProtection="0">
      <alignment vertical="center"/>
    </xf>
    <xf numFmtId="0" fontId="75" fillId="0" borderId="0">
      <alignment horizontal="left"/>
    </xf>
    <xf numFmtId="0" fontId="75" fillId="0" borderId="75" applyFill="0" applyBorder="0" applyProtection="0">
      <alignment horizontal="left" vertical="top"/>
    </xf>
    <xf numFmtId="0" fontId="72" fillId="57" borderId="0">
      <alignment horizontal="left" vertical="center"/>
      <protection locked="0"/>
    </xf>
    <xf numFmtId="0" fontId="76" fillId="20" borderId="0">
      <alignment vertical="center"/>
      <protection locked="0"/>
    </xf>
    <xf numFmtId="49" fontId="7" fillId="0" borderId="0" applyFont="0" applyFill="0" applyBorder="0" applyAlignment="0" applyProtection="0"/>
    <xf numFmtId="0" fontId="77" fillId="0" borderId="0"/>
    <xf numFmtId="49" fontId="7" fillId="0" borderId="0" applyFont="0" applyFill="0" applyBorder="0" applyAlignment="0" applyProtection="0"/>
    <xf numFmtId="0" fontId="78" fillId="0" borderId="0"/>
    <xf numFmtId="0" fontId="78" fillId="0" borderId="0"/>
    <xf numFmtId="0" fontId="77" fillId="0" borderId="0"/>
    <xf numFmtId="182" fontId="79" fillId="0" borderId="0"/>
    <xf numFmtId="0" fontId="71" fillId="0" borderId="0" applyNumberFormat="0" applyFill="0" applyBorder="0" applyAlignment="0" applyProtection="0"/>
    <xf numFmtId="0" fontId="80" fillId="0" borderId="0" applyFill="0" applyBorder="0">
      <alignment horizontal="left" vertical="center"/>
      <protection locked="0"/>
    </xf>
    <xf numFmtId="0" fontId="77" fillId="0" borderId="0"/>
    <xf numFmtId="0" fontId="81" fillId="0" borderId="0" applyFill="0" applyBorder="0">
      <alignment horizontal="left" vertical="center"/>
      <protection locked="0"/>
    </xf>
    <xf numFmtId="0" fontId="44" fillId="0" borderId="121" applyNumberFormat="0" applyFill="0" applyAlignment="0" applyProtection="0"/>
    <xf numFmtId="0" fontId="44" fillId="0" borderId="121" applyNumberFormat="0" applyFill="0" applyAlignment="0" applyProtection="0"/>
    <xf numFmtId="0" fontId="44" fillId="0" borderId="121" applyNumberFormat="0" applyFill="0" applyAlignment="0" applyProtection="0"/>
    <xf numFmtId="0" fontId="44" fillId="0" borderId="121" applyNumberFormat="0" applyFill="0" applyAlignment="0" applyProtection="0"/>
    <xf numFmtId="0" fontId="44" fillId="0" borderId="121" applyNumberFormat="0" applyFill="0" applyAlignment="0" applyProtection="0"/>
    <xf numFmtId="0" fontId="44" fillId="0" borderId="121" applyNumberFormat="0" applyFill="0" applyAlignment="0" applyProtection="0"/>
    <xf numFmtId="0" fontId="44" fillId="0" borderId="121" applyNumberFormat="0" applyFill="0" applyAlignment="0" applyProtection="0"/>
    <xf numFmtId="0" fontId="82" fillId="0" borderId="0" applyNumberFormat="0" applyFill="0" applyBorder="0" applyAlignment="0" applyProtection="0"/>
    <xf numFmtId="190" fontId="7" fillId="0" borderId="83" applyBorder="0" applyProtection="0">
      <alignment horizontal="right"/>
    </xf>
    <xf numFmtId="190" fontId="7" fillId="0" borderId="83" applyBorder="0" applyProtection="0">
      <alignment horizontal="right"/>
    </xf>
    <xf numFmtId="190" fontId="7" fillId="0" borderId="83" applyBorder="0" applyProtection="0">
      <alignment horizontal="right"/>
    </xf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7" fillId="0" borderId="0"/>
    <xf numFmtId="0" fontId="7" fillId="19" borderId="0"/>
    <xf numFmtId="0" fontId="7" fillId="19" borderId="0"/>
    <xf numFmtId="0" fontId="7" fillId="19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0" fillId="0" borderId="57">
      <alignment horizontal="center"/>
    </xf>
    <xf numFmtId="0" fontId="70" fillId="0" borderId="57">
      <alignment horizontal="center"/>
    </xf>
    <xf numFmtId="0" fontId="70" fillId="0" borderId="57">
      <alignment horizontal="center"/>
    </xf>
    <xf numFmtId="0" fontId="43" fillId="20" borderId="1">
      <alignment vertical="center"/>
    </xf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52" fillId="0" borderId="122" applyNumberFormat="0" applyFill="0" applyAlignment="0" applyProtection="0"/>
    <xf numFmtId="0" fontId="1" fillId="0" borderId="0">
      <protection locked="0"/>
    </xf>
    <xf numFmtId="0" fontId="83" fillId="0" borderId="0"/>
    <xf numFmtId="9" fontId="83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 indent="1"/>
    </xf>
    <xf numFmtId="165" fontId="5" fillId="2" borderId="9" xfId="0" applyNumberFormat="1" applyFont="1" applyFill="1" applyBorder="1" applyAlignment="1">
      <alignment horizontal="left"/>
    </xf>
    <xf numFmtId="164" fontId="7" fillId="4" borderId="10" xfId="2" applyNumberFormat="1" applyFont="1" applyFill="1" applyBorder="1" applyAlignment="1" applyProtection="1">
      <alignment horizontal="right" vertical="center" wrapText="1"/>
    </xf>
    <xf numFmtId="0" fontId="8" fillId="4" borderId="8" xfId="0" applyFont="1" applyFill="1" applyBorder="1" applyAlignment="1">
      <alignment horizontal="left" vertical="center" wrapText="1" indent="1"/>
    </xf>
    <xf numFmtId="164" fontId="5" fillId="2" borderId="12" xfId="0" applyNumberFormat="1" applyFont="1" applyFill="1" applyBorder="1" applyAlignment="1">
      <alignment vertical="center"/>
    </xf>
    <xf numFmtId="0" fontId="8" fillId="4" borderId="13" xfId="0" applyFont="1" applyFill="1" applyBorder="1" applyAlignment="1">
      <alignment horizontal="left" vertical="center" wrapText="1" indent="1"/>
    </xf>
    <xf numFmtId="10" fontId="7" fillId="4" borderId="14" xfId="2" applyNumberFormat="1" applyFont="1" applyFill="1" applyBorder="1" applyAlignment="1" applyProtection="1">
      <alignment horizontal="right" vertical="center" wrapText="1"/>
    </xf>
    <xf numFmtId="0" fontId="8" fillId="4" borderId="16" xfId="0" applyFont="1" applyFill="1" applyBorder="1" applyAlignment="1">
      <alignment horizontal="left" vertical="center" wrapText="1" indent="1"/>
    </xf>
    <xf numFmtId="164" fontId="5" fillId="2" borderId="17" xfId="0" applyNumberFormat="1" applyFont="1" applyFill="1" applyBorder="1" applyAlignment="1">
      <alignment vertical="center"/>
    </xf>
    <xf numFmtId="2" fontId="7" fillId="4" borderId="18" xfId="2" applyNumberFormat="1" applyFont="1" applyFill="1" applyBorder="1" applyAlignment="1" applyProtection="1">
      <alignment horizontal="right" vertical="center" wrapText="1"/>
    </xf>
    <xf numFmtId="2" fontId="7" fillId="4" borderId="19" xfId="2" applyNumberFormat="1" applyFont="1" applyFill="1" applyBorder="1" applyAlignment="1" applyProtection="1">
      <alignment horizontal="right" vertical="center" wrapText="1"/>
    </xf>
    <xf numFmtId="2" fontId="7" fillId="4" borderId="20" xfId="2" applyNumberFormat="1" applyFont="1" applyFill="1" applyBorder="1" applyAlignment="1" applyProtection="1">
      <alignment horizontal="right" vertical="center" wrapText="1"/>
    </xf>
    <xf numFmtId="166" fontId="9" fillId="0" borderId="0" xfId="0" applyNumberFormat="1" applyFont="1"/>
    <xf numFmtId="0" fontId="9" fillId="0" borderId="0" xfId="0" applyFont="1"/>
    <xf numFmtId="2" fontId="5" fillId="0" borderId="0" xfId="0" applyNumberFormat="1" applyFont="1" applyAlignment="1">
      <alignment horizontal="center"/>
    </xf>
    <xf numFmtId="0" fontId="11" fillId="5" borderId="0" xfId="3" applyFont="1">
      <alignment vertical="center"/>
      <protection locked="0"/>
    </xf>
    <xf numFmtId="0" fontId="12" fillId="5" borderId="0" xfId="3" applyFont="1">
      <alignment vertical="center"/>
      <protection locked="0"/>
    </xf>
    <xf numFmtId="0" fontId="13" fillId="0" borderId="21" xfId="0" applyFont="1" applyBorder="1"/>
    <xf numFmtId="0" fontId="14" fillId="6" borderId="21" xfId="0" applyFont="1" applyFill="1" applyBorder="1" applyAlignment="1">
      <alignment horizontal="right"/>
    </xf>
    <xf numFmtId="0" fontId="15" fillId="2" borderId="1" xfId="0" applyFont="1" applyFill="1" applyBorder="1" applyAlignment="1" applyProtection="1">
      <alignment horizontal="left" vertical="center"/>
      <protection locked="0"/>
    </xf>
    <xf numFmtId="165" fontId="15" fillId="2" borderId="22" xfId="1" applyNumberFormat="1" applyFont="1" applyFill="1" applyBorder="1" applyAlignment="1" applyProtection="1">
      <alignment horizontal="left" vertical="center"/>
      <protection locked="0"/>
    </xf>
    <xf numFmtId="0" fontId="15" fillId="2" borderId="22" xfId="0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/>
    <xf numFmtId="164" fontId="5" fillId="2" borderId="32" xfId="0" applyNumberFormat="1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0" fontId="5" fillId="8" borderId="34" xfId="0" applyFont="1" applyFill="1" applyBorder="1" applyAlignment="1">
      <alignment horizontal="right" vertical="center"/>
    </xf>
    <xf numFmtId="0" fontId="5" fillId="8" borderId="3" xfId="0" applyFont="1" applyFill="1" applyBorder="1" applyAlignment="1">
      <alignment horizontal="right" vertical="center"/>
    </xf>
    <xf numFmtId="0" fontId="7" fillId="0" borderId="35" xfId="0" applyFont="1" applyBorder="1" applyAlignment="1">
      <alignment horizontal="left" vertical="center" wrapText="1" indent="1"/>
    </xf>
    <xf numFmtId="167" fontId="7" fillId="4" borderId="13" xfId="0" applyNumberFormat="1" applyFont="1" applyFill="1" applyBorder="1" applyAlignment="1">
      <alignment horizontal="right" vertical="center"/>
    </xf>
    <xf numFmtId="167" fontId="7" fillId="4" borderId="36" xfId="0" applyNumberFormat="1" applyFont="1" applyFill="1" applyBorder="1" applyAlignment="1">
      <alignment horizontal="right" vertical="center"/>
    </xf>
    <xf numFmtId="167" fontId="7" fillId="0" borderId="13" xfId="0" applyNumberFormat="1" applyFont="1" applyBorder="1" applyAlignment="1">
      <alignment horizontal="right" vertical="center"/>
    </xf>
    <xf numFmtId="167" fontId="7" fillId="0" borderId="14" xfId="0" applyNumberFormat="1" applyFont="1" applyBorder="1" applyAlignment="1">
      <alignment horizontal="right" vertical="center"/>
    </xf>
    <xf numFmtId="167" fontId="7" fillId="0" borderId="37" xfId="0" applyNumberFormat="1" applyFont="1" applyBorder="1" applyAlignment="1">
      <alignment horizontal="right" vertical="center"/>
    </xf>
    <xf numFmtId="167" fontId="7" fillId="7" borderId="9" xfId="2" applyNumberFormat="1" applyFont="1" applyFill="1" applyBorder="1" applyAlignment="1" applyProtection="1">
      <alignment horizontal="right" vertical="center" wrapText="1"/>
    </xf>
    <xf numFmtId="167" fontId="7" fillId="7" borderId="38" xfId="2" applyNumberFormat="1" applyFont="1" applyFill="1" applyBorder="1" applyAlignment="1" applyProtection="1">
      <alignment horizontal="right" vertical="center" wrapText="1"/>
    </xf>
    <xf numFmtId="167" fontId="7" fillId="4" borderId="39" xfId="2" applyNumberFormat="1" applyFont="1" applyFill="1" applyBorder="1" applyAlignment="1" applyProtection="1">
      <alignment horizontal="right" vertical="center" wrapText="1"/>
    </xf>
    <xf numFmtId="167" fontId="7" fillId="4" borderId="10" xfId="2" applyNumberFormat="1" applyFont="1" applyFill="1" applyBorder="1" applyAlignment="1" applyProtection="1">
      <alignment horizontal="right" vertical="center" wrapText="1"/>
    </xf>
    <xf numFmtId="167" fontId="7" fillId="4" borderId="11" xfId="2" applyNumberFormat="1" applyFont="1" applyFill="1" applyBorder="1" applyAlignment="1" applyProtection="1">
      <alignment horizontal="right" vertical="center" wrapText="1"/>
    </xf>
    <xf numFmtId="164" fontId="7" fillId="0" borderId="0" xfId="2" applyNumberFormat="1" applyFont="1" applyFill="1" applyBorder="1" applyAlignment="1" applyProtection="1">
      <alignment horizontal="right" vertical="center" wrapText="1"/>
    </xf>
    <xf numFmtId="0" fontId="16" fillId="9" borderId="40" xfId="0" applyFont="1" applyFill="1" applyBorder="1" applyAlignment="1">
      <alignment horizontal="left" vertical="center" wrapText="1" indent="1"/>
    </xf>
    <xf numFmtId="167" fontId="5" fillId="2" borderId="41" xfId="0" applyNumberFormat="1" applyFont="1" applyFill="1" applyBorder="1" applyAlignment="1">
      <alignment horizontal="left"/>
    </xf>
    <xf numFmtId="167" fontId="5" fillId="2" borderId="42" xfId="0" applyNumberFormat="1" applyFont="1" applyFill="1" applyBorder="1" applyAlignment="1">
      <alignment horizontal="left"/>
    </xf>
    <xf numFmtId="167" fontId="5" fillId="2" borderId="43" xfId="0" applyNumberFormat="1" applyFont="1" applyFill="1" applyBorder="1" applyAlignment="1">
      <alignment horizontal="left"/>
    </xf>
    <xf numFmtId="167" fontId="5" fillId="2" borderId="44" xfId="0" applyNumberFormat="1" applyFont="1" applyFill="1" applyBorder="1" applyAlignment="1">
      <alignment horizontal="left"/>
    </xf>
    <xf numFmtId="167" fontId="5" fillId="2" borderId="45" xfId="0" applyNumberFormat="1" applyFont="1" applyFill="1" applyBorder="1" applyAlignment="1">
      <alignment horizontal="left"/>
    </xf>
    <xf numFmtId="167" fontId="5" fillId="2" borderId="46" xfId="0" applyNumberFormat="1" applyFont="1" applyFill="1" applyBorder="1" applyAlignment="1">
      <alignment horizontal="left"/>
    </xf>
    <xf numFmtId="0" fontId="7" fillId="0" borderId="40" xfId="0" applyFont="1" applyBorder="1" applyAlignment="1">
      <alignment horizontal="left" vertical="center" indent="4"/>
    </xf>
    <xf numFmtId="167" fontId="7" fillId="4" borderId="41" xfId="0" applyNumberFormat="1" applyFont="1" applyFill="1" applyBorder="1" applyAlignment="1">
      <alignment horizontal="right" vertical="center"/>
    </xf>
    <xf numFmtId="167" fontId="7" fillId="4" borderId="42" xfId="0" applyNumberFormat="1" applyFont="1" applyFill="1" applyBorder="1" applyAlignment="1">
      <alignment horizontal="right" vertical="center"/>
    </xf>
    <xf numFmtId="167" fontId="7" fillId="4" borderId="47" xfId="0" applyNumberFormat="1" applyFont="1" applyFill="1" applyBorder="1" applyAlignment="1">
      <alignment horizontal="right" vertical="center"/>
    </xf>
    <xf numFmtId="167" fontId="7" fillId="7" borderId="45" xfId="2" applyNumberFormat="1" applyFont="1" applyFill="1" applyBorder="1" applyAlignment="1" applyProtection="1">
      <alignment horizontal="right" wrapText="1"/>
    </xf>
    <xf numFmtId="167" fontId="7" fillId="7" borderId="42" xfId="2" applyNumberFormat="1" applyFont="1" applyFill="1" applyBorder="1" applyAlignment="1" applyProtection="1">
      <alignment horizontal="right" wrapText="1"/>
    </xf>
    <xf numFmtId="167" fontId="7" fillId="4" borderId="41" xfId="2" applyNumberFormat="1" applyFont="1" applyFill="1" applyBorder="1" applyAlignment="1" applyProtection="1">
      <alignment horizontal="right" wrapText="1"/>
    </xf>
    <xf numFmtId="167" fontId="7" fillId="4" borderId="48" xfId="2" applyNumberFormat="1" applyFont="1" applyFill="1" applyBorder="1" applyAlignment="1" applyProtection="1">
      <alignment horizontal="right" wrapText="1"/>
    </xf>
    <xf numFmtId="164" fontId="3" fillId="0" borderId="0" xfId="0" applyNumberFormat="1" applyFont="1"/>
    <xf numFmtId="0" fontId="7" fillId="0" borderId="40" xfId="0" applyFont="1" applyBorder="1" applyAlignment="1">
      <alignment horizontal="left" vertical="center" indent="1"/>
    </xf>
    <xf numFmtId="167" fontId="7" fillId="0" borderId="41" xfId="0" applyNumberFormat="1" applyFont="1" applyBorder="1" applyAlignment="1">
      <alignment horizontal="right" vertical="center"/>
    </xf>
    <xf numFmtId="168" fontId="5" fillId="0" borderId="0" xfId="0" applyNumberFormat="1" applyFont="1"/>
    <xf numFmtId="0" fontId="3" fillId="0" borderId="0" xfId="0" applyFont="1" applyAlignment="1">
      <alignment horizontal="right"/>
    </xf>
    <xf numFmtId="167" fontId="7" fillId="4" borderId="49" xfId="0" applyNumberFormat="1" applyFont="1" applyFill="1" applyBorder="1" applyAlignment="1">
      <alignment horizontal="right" vertical="center"/>
    </xf>
    <xf numFmtId="167" fontId="7" fillId="4" borderId="50" xfId="0" applyNumberFormat="1" applyFont="1" applyFill="1" applyBorder="1" applyAlignment="1">
      <alignment horizontal="right" vertical="center"/>
    </xf>
    <xf numFmtId="167" fontId="7" fillId="4" borderId="51" xfId="0" applyNumberFormat="1" applyFont="1" applyFill="1" applyBorder="1" applyAlignment="1">
      <alignment horizontal="right" vertical="center"/>
    </xf>
    <xf numFmtId="0" fontId="5" fillId="10" borderId="52" xfId="0" applyFont="1" applyFill="1" applyBorder="1" applyAlignment="1">
      <alignment horizontal="left" vertical="center" wrapText="1" indent="1"/>
    </xf>
    <xf numFmtId="167" fontId="5" fillId="10" borderId="53" xfId="2" applyNumberFormat="1" applyFont="1" applyFill="1" applyBorder="1" applyAlignment="1" applyProtection="1">
      <alignment horizontal="center" wrapText="1"/>
    </xf>
    <xf numFmtId="167" fontId="5" fillId="10" borderId="54" xfId="2" applyNumberFormat="1" applyFont="1" applyFill="1" applyBorder="1" applyAlignment="1" applyProtection="1">
      <alignment horizontal="center" wrapText="1"/>
    </xf>
    <xf numFmtId="167" fontId="5" fillId="10" borderId="32" xfId="2" applyNumberFormat="1" applyFont="1" applyFill="1" applyBorder="1" applyAlignment="1" applyProtection="1">
      <alignment horizontal="right" wrapText="1"/>
    </xf>
    <xf numFmtId="167" fontId="5" fillId="10" borderId="55" xfId="2" applyNumberFormat="1" applyFont="1" applyFill="1" applyBorder="1" applyAlignment="1" applyProtection="1">
      <alignment horizontal="right" wrapText="1"/>
    </xf>
    <xf numFmtId="167" fontId="5" fillId="10" borderId="56" xfId="2" applyNumberFormat="1" applyFont="1" applyFill="1" applyBorder="1" applyAlignment="1" applyProtection="1">
      <alignment horizontal="right" wrapText="1"/>
    </xf>
    <xf numFmtId="0" fontId="16" fillId="0" borderId="57" xfId="0" applyFont="1" applyBorder="1" applyAlignment="1">
      <alignment vertical="center"/>
    </xf>
    <xf numFmtId="0" fontId="16" fillId="0" borderId="0" xfId="0" applyFont="1" applyAlignment="1">
      <alignment vertical="center"/>
    </xf>
    <xf numFmtId="164" fontId="17" fillId="0" borderId="0" xfId="0" applyNumberFormat="1" applyFont="1"/>
    <xf numFmtId="0" fontId="9" fillId="0" borderId="57" xfId="0" applyFont="1" applyBorder="1"/>
    <xf numFmtId="0" fontId="9" fillId="0" borderId="0" xfId="0" applyFont="1" applyAlignment="1">
      <alignment horizontal="right"/>
    </xf>
    <xf numFmtId="164" fontId="5" fillId="2" borderId="62" xfId="0" applyNumberFormat="1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8" borderId="17" xfId="0" applyFont="1" applyFill="1" applyBorder="1" applyAlignment="1">
      <alignment horizontal="right" vertical="center"/>
    </xf>
    <xf numFmtId="0" fontId="5" fillId="8" borderId="64" xfId="0" applyFont="1" applyFill="1" applyBorder="1" applyAlignment="1">
      <alignment horizontal="right" vertical="center"/>
    </xf>
    <xf numFmtId="0" fontId="5" fillId="8" borderId="65" xfId="0" applyFont="1" applyFill="1" applyBorder="1" applyAlignment="1">
      <alignment horizontal="right" vertical="center"/>
    </xf>
    <xf numFmtId="0" fontId="7" fillId="0" borderId="66" xfId="0" applyFont="1" applyBorder="1" applyAlignment="1">
      <alignment horizontal="left" vertical="center" wrapText="1" indent="1"/>
    </xf>
    <xf numFmtId="167" fontId="7" fillId="4" borderId="39" xfId="0" applyNumberFormat="1" applyFont="1" applyFill="1" applyBorder="1" applyAlignment="1" applyProtection="1">
      <alignment vertical="center" wrapText="1"/>
      <protection locked="0"/>
    </xf>
    <xf numFmtId="167" fontId="7" fillId="4" borderId="67" xfId="0" applyNumberFormat="1" applyFont="1" applyFill="1" applyBorder="1" applyAlignment="1" applyProtection="1">
      <alignment vertical="center" wrapText="1"/>
      <protection locked="0"/>
    </xf>
    <xf numFmtId="167" fontId="7" fillId="4" borderId="10" xfId="0" applyNumberFormat="1" applyFont="1" applyFill="1" applyBorder="1" applyAlignment="1" applyProtection="1">
      <alignment vertical="center" wrapText="1"/>
      <protection locked="0"/>
    </xf>
    <xf numFmtId="167" fontId="7" fillId="0" borderId="10" xfId="0" applyNumberFormat="1" applyFont="1" applyBorder="1" applyAlignment="1" applyProtection="1">
      <alignment vertical="center" wrapText="1"/>
      <protection locked="0"/>
    </xf>
    <xf numFmtId="2" fontId="5" fillId="2" borderId="68" xfId="0" applyNumberFormat="1" applyFont="1" applyFill="1" applyBorder="1"/>
    <xf numFmtId="167" fontId="7" fillId="4" borderId="9" xfId="0" applyNumberFormat="1" applyFont="1" applyFill="1" applyBorder="1" applyAlignment="1">
      <alignment horizontal="right" vertical="center"/>
    </xf>
    <xf numFmtId="167" fontId="7" fillId="4" borderId="38" xfId="0" applyNumberFormat="1" applyFont="1" applyFill="1" applyBorder="1" applyAlignment="1">
      <alignment horizontal="right" vertical="center"/>
    </xf>
    <xf numFmtId="167" fontId="7" fillId="4" borderId="39" xfId="0" applyNumberFormat="1" applyFont="1" applyFill="1" applyBorder="1" applyAlignment="1">
      <alignment horizontal="right" vertical="center"/>
    </xf>
    <xf numFmtId="167" fontId="7" fillId="4" borderId="10" xfId="0" applyNumberFormat="1" applyFont="1" applyFill="1" applyBorder="1" applyAlignment="1">
      <alignment horizontal="right" vertical="center"/>
    </xf>
    <xf numFmtId="167" fontId="5" fillId="2" borderId="58" xfId="0" applyNumberFormat="1" applyFont="1" applyFill="1" applyBorder="1" applyAlignment="1">
      <alignment horizontal="left"/>
    </xf>
    <xf numFmtId="43" fontId="3" fillId="0" borderId="0" xfId="0" applyNumberFormat="1" applyFont="1"/>
    <xf numFmtId="0" fontId="16" fillId="9" borderId="69" xfId="0" applyFont="1" applyFill="1" applyBorder="1" applyAlignment="1">
      <alignment horizontal="left" vertical="center" wrapText="1" indent="1"/>
    </xf>
    <xf numFmtId="167" fontId="5" fillId="2" borderId="41" xfId="0" applyNumberFormat="1" applyFont="1" applyFill="1" applyBorder="1"/>
    <xf numFmtId="167" fontId="5" fillId="2" borderId="70" xfId="0" applyNumberFormat="1" applyFont="1" applyFill="1" applyBorder="1"/>
    <xf numFmtId="167" fontId="5" fillId="2" borderId="43" xfId="0" applyNumberFormat="1" applyFont="1" applyFill="1" applyBorder="1"/>
    <xf numFmtId="167" fontId="18" fillId="2" borderId="42" xfId="0" applyNumberFormat="1" applyFont="1" applyFill="1" applyBorder="1"/>
    <xf numFmtId="2" fontId="5" fillId="2" borderId="71" xfId="0" applyNumberFormat="1" applyFont="1" applyFill="1" applyBorder="1"/>
    <xf numFmtId="167" fontId="5" fillId="2" borderId="72" xfId="0" applyNumberFormat="1" applyFont="1" applyFill="1" applyBorder="1" applyAlignment="1">
      <alignment horizontal="right"/>
    </xf>
    <xf numFmtId="0" fontId="7" fillId="0" borderId="69" xfId="0" applyFont="1" applyBorder="1" applyAlignment="1">
      <alignment horizontal="left" vertical="center" wrapText="1" indent="3"/>
    </xf>
    <xf numFmtId="167" fontId="7" fillId="0" borderId="43" xfId="0" applyNumberFormat="1" applyFont="1" applyBorder="1" applyAlignment="1" applyProtection="1">
      <alignment vertical="center" wrapText="1"/>
      <protection locked="0"/>
    </xf>
    <xf numFmtId="167" fontId="7" fillId="0" borderId="42" xfId="0" applyNumberFormat="1" applyFont="1" applyBorder="1" applyAlignment="1" applyProtection="1">
      <alignment vertical="center" wrapText="1"/>
      <protection locked="0"/>
    </xf>
    <xf numFmtId="167" fontId="7" fillId="4" borderId="41" xfId="0" applyNumberFormat="1" applyFont="1" applyFill="1" applyBorder="1" applyAlignment="1" applyProtection="1">
      <alignment vertical="center" wrapText="1"/>
      <protection locked="0"/>
    </xf>
    <xf numFmtId="167" fontId="7" fillId="4" borderId="45" xfId="0" applyNumberFormat="1" applyFont="1" applyFill="1" applyBorder="1" applyAlignment="1">
      <alignment horizontal="right" vertical="center"/>
    </xf>
    <xf numFmtId="167" fontId="7" fillId="4" borderId="43" xfId="0" applyNumberFormat="1" applyFont="1" applyFill="1" applyBorder="1" applyAlignment="1" applyProtection="1">
      <alignment vertical="center" wrapText="1"/>
      <protection locked="0"/>
    </xf>
    <xf numFmtId="167" fontId="7" fillId="4" borderId="42" xfId="0" applyNumberFormat="1" applyFont="1" applyFill="1" applyBorder="1" applyAlignment="1" applyProtection="1">
      <alignment vertical="center" wrapText="1"/>
      <protection locked="0"/>
    </xf>
    <xf numFmtId="167" fontId="2" fillId="0" borderId="0" xfId="0" applyNumberFormat="1" applyFont="1"/>
    <xf numFmtId="0" fontId="7" fillId="0" borderId="69" xfId="0" applyFont="1" applyBorder="1" applyAlignment="1">
      <alignment horizontal="left" vertical="center" wrapText="1" indent="1"/>
    </xf>
    <xf numFmtId="167" fontId="7" fillId="0" borderId="41" xfId="0" applyNumberFormat="1" applyFont="1" applyBorder="1" applyAlignment="1" applyProtection="1">
      <alignment vertical="center" wrapText="1"/>
      <protection locked="0"/>
    </xf>
    <xf numFmtId="167" fontId="20" fillId="0" borderId="43" xfId="0" applyNumberFormat="1" applyFont="1" applyBorder="1" applyAlignment="1" applyProtection="1">
      <alignment vertical="center" wrapText="1"/>
      <protection locked="0"/>
    </xf>
    <xf numFmtId="168" fontId="9" fillId="0" borderId="0" xfId="0" applyNumberFormat="1" applyFont="1"/>
    <xf numFmtId="167" fontId="9" fillId="2" borderId="72" xfId="0" applyNumberFormat="1" applyFont="1" applyFill="1" applyBorder="1"/>
    <xf numFmtId="0" fontId="7" fillId="0" borderId="77" xfId="0" applyFont="1" applyBorder="1" applyAlignment="1">
      <alignment horizontal="left" vertical="center" wrapText="1" indent="1"/>
    </xf>
    <xf numFmtId="167" fontId="7" fillId="0" borderId="19" xfId="0" applyNumberFormat="1" applyFont="1" applyBorder="1" applyAlignment="1" applyProtection="1">
      <alignment vertical="center" wrapText="1"/>
      <protection locked="0"/>
    </xf>
    <xf numFmtId="167" fontId="7" fillId="0" borderId="78" xfId="0" applyNumberFormat="1" applyFont="1" applyBorder="1" applyAlignment="1" applyProtection="1">
      <alignment vertical="center" wrapText="1"/>
      <protection locked="0"/>
    </xf>
    <xf numFmtId="167" fontId="7" fillId="0" borderId="18" xfId="0" applyNumberFormat="1" applyFont="1" applyBorder="1" applyAlignment="1" applyProtection="1">
      <alignment vertical="center" wrapText="1"/>
      <protection locked="0"/>
    </xf>
    <xf numFmtId="167" fontId="20" fillId="0" borderId="19" xfId="0" applyNumberFormat="1" applyFont="1" applyBorder="1" applyAlignment="1" applyProtection="1">
      <alignment vertical="center" wrapText="1"/>
      <protection locked="0"/>
    </xf>
    <xf numFmtId="2" fontId="5" fillId="2" borderId="79" xfId="0" applyNumberFormat="1" applyFont="1" applyFill="1" applyBorder="1"/>
    <xf numFmtId="167" fontId="7" fillId="4" borderId="80" xfId="0" applyNumberFormat="1" applyFont="1" applyFill="1" applyBorder="1" applyAlignment="1">
      <alignment horizontal="right" vertical="center"/>
    </xf>
    <xf numFmtId="167" fontId="7" fillId="4" borderId="78" xfId="0" applyNumberFormat="1" applyFont="1" applyFill="1" applyBorder="1" applyAlignment="1">
      <alignment horizontal="right" vertical="center"/>
    </xf>
    <xf numFmtId="167" fontId="7" fillId="4" borderId="18" xfId="0" applyNumberFormat="1" applyFont="1" applyFill="1" applyBorder="1" applyAlignment="1">
      <alignment horizontal="right" vertical="center"/>
    </xf>
    <xf numFmtId="167" fontId="9" fillId="2" borderId="65" xfId="0" applyNumberFormat="1" applyFont="1" applyFill="1" applyBorder="1"/>
    <xf numFmtId="0" fontId="5" fillId="10" borderId="17" xfId="0" applyFont="1" applyFill="1" applyBorder="1" applyAlignment="1">
      <alignment horizontal="left" wrapText="1"/>
    </xf>
    <xf numFmtId="167" fontId="5" fillId="10" borderId="81" xfId="2" applyNumberFormat="1" applyFont="1" applyFill="1" applyBorder="1" applyAlignment="1" applyProtection="1">
      <alignment horizontal="right" wrapText="1"/>
    </xf>
    <xf numFmtId="164" fontId="5" fillId="10" borderId="82" xfId="2" applyNumberFormat="1" applyFont="1" applyFill="1" applyBorder="1" applyAlignment="1" applyProtection="1">
      <alignment horizontal="right" wrapText="1"/>
    </xf>
    <xf numFmtId="169" fontId="6" fillId="6" borderId="21" xfId="0" applyNumberFormat="1" applyFont="1" applyFill="1" applyBorder="1" applyAlignment="1">
      <alignment horizontal="center"/>
    </xf>
    <xf numFmtId="167" fontId="9" fillId="6" borderId="85" xfId="0" applyNumberFormat="1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left"/>
    </xf>
    <xf numFmtId="43" fontId="9" fillId="0" borderId="0" xfId="1" applyFont="1" applyAlignment="1">
      <alignment horizontal="left"/>
    </xf>
    <xf numFmtId="0" fontId="9" fillId="0" borderId="0" xfId="0" applyFont="1" applyAlignment="1">
      <alignment horizontal="left" wrapText="1"/>
    </xf>
    <xf numFmtId="0" fontId="21" fillId="2" borderId="86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58" xfId="0" applyFont="1" applyFill="1" applyBorder="1" applyAlignment="1">
      <alignment horizontal="left" vertical="center"/>
    </xf>
    <xf numFmtId="2" fontId="22" fillId="0" borderId="0" xfId="0" applyNumberFormat="1" applyFont="1"/>
    <xf numFmtId="0" fontId="22" fillId="0" borderId="0" xfId="0" applyFont="1"/>
    <xf numFmtId="0" fontId="23" fillId="0" borderId="0" xfId="0" applyFont="1" applyAlignment="1">
      <alignment horizontal="right"/>
    </xf>
    <xf numFmtId="43" fontId="23" fillId="0" borderId="0" xfId="0" applyNumberFormat="1" applyFont="1" applyAlignment="1">
      <alignment horizontal="right"/>
    </xf>
    <xf numFmtId="0" fontId="3" fillId="2" borderId="87" xfId="0" applyFont="1" applyFill="1" applyBorder="1"/>
    <xf numFmtId="0" fontId="3" fillId="2" borderId="65" xfId="0" applyFont="1" applyFill="1" applyBorder="1"/>
    <xf numFmtId="167" fontId="7" fillId="9" borderId="32" xfId="0" applyNumberFormat="1" applyFont="1" applyFill="1" applyBorder="1" applyAlignment="1">
      <alignment horizontal="right" vertical="center"/>
    </xf>
    <xf numFmtId="167" fontId="7" fillId="9" borderId="55" xfId="0" applyNumberFormat="1" applyFont="1" applyFill="1" applyBorder="1" applyAlignment="1">
      <alignment horizontal="right" vertical="center"/>
    </xf>
    <xf numFmtId="167" fontId="7" fillId="9" borderId="56" xfId="0" applyNumberFormat="1" applyFont="1" applyFill="1" applyBorder="1" applyAlignment="1">
      <alignment horizontal="right" vertical="center"/>
    </xf>
    <xf numFmtId="170" fontId="9" fillId="0" borderId="0" xfId="1" applyNumberFormat="1" applyFont="1" applyAlignment="1">
      <alignment horizontal="left"/>
    </xf>
    <xf numFmtId="0" fontId="5" fillId="0" borderId="0" xfId="0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21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1" fillId="2" borderId="22" xfId="0" applyFont="1" applyFill="1" applyBorder="1" applyAlignment="1">
      <alignment horizontal="left" vertical="center"/>
    </xf>
    <xf numFmtId="0" fontId="21" fillId="2" borderId="58" xfId="0" applyFont="1" applyFill="1" applyBorder="1" applyAlignment="1">
      <alignment horizontal="left" vertical="center"/>
    </xf>
    <xf numFmtId="171" fontId="9" fillId="0" borderId="0" xfId="1" applyNumberFormat="1" applyFont="1" applyAlignment="1">
      <alignment horizontal="left"/>
    </xf>
    <xf numFmtId="0" fontId="5" fillId="4" borderId="86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left"/>
    </xf>
    <xf numFmtId="0" fontId="6" fillId="9" borderId="92" xfId="0" applyFont="1" applyFill="1" applyBorder="1"/>
    <xf numFmtId="0" fontId="5" fillId="4" borderId="4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13" borderId="93" xfId="0" applyFont="1" applyFill="1" applyBorder="1" applyAlignment="1">
      <alignment horizontal="centerContinuous" vertical="center"/>
    </xf>
    <xf numFmtId="0" fontId="5" fillId="13" borderId="94" xfId="0" applyFont="1" applyFill="1" applyBorder="1" applyAlignment="1">
      <alignment horizontal="centerContinuous" vertical="center"/>
    </xf>
    <xf numFmtId="0" fontId="5" fillId="13" borderId="95" xfId="0" applyFont="1" applyFill="1" applyBorder="1" applyAlignment="1">
      <alignment horizontal="centerContinuous" vertical="center"/>
    </xf>
    <xf numFmtId="0" fontId="5" fillId="13" borderId="96" xfId="0" applyFont="1" applyFill="1" applyBorder="1" applyAlignment="1">
      <alignment horizontal="centerContinuous" vertical="center"/>
    </xf>
    <xf numFmtId="0" fontId="5" fillId="13" borderId="97" xfId="0" applyFont="1" applyFill="1" applyBorder="1" applyAlignment="1">
      <alignment horizontal="centerContinuous" vertical="center"/>
    </xf>
    <xf numFmtId="0" fontId="5" fillId="13" borderId="98" xfId="0" applyFont="1" applyFill="1" applyBorder="1" applyAlignment="1">
      <alignment horizontal="centerContinuous" vertical="center"/>
    </xf>
    <xf numFmtId="0" fontId="3" fillId="13" borderId="99" xfId="0" applyFont="1" applyFill="1" applyBorder="1" applyAlignment="1">
      <alignment horizontal="centerContinuous"/>
    </xf>
    <xf numFmtId="2" fontId="9" fillId="0" borderId="0" xfId="0" applyNumberFormat="1" applyFont="1" applyAlignment="1">
      <alignment horizontal="left"/>
    </xf>
    <xf numFmtId="0" fontId="5" fillId="8" borderId="81" xfId="0" applyFont="1" applyFill="1" applyBorder="1" applyAlignment="1">
      <alignment horizontal="right" vertical="center"/>
    </xf>
    <xf numFmtId="0" fontId="5" fillId="12" borderId="100" xfId="0" applyFont="1" applyFill="1" applyBorder="1" applyAlignment="1">
      <alignment horizontal="right" vertical="center"/>
    </xf>
    <xf numFmtId="0" fontId="14" fillId="9" borderId="101" xfId="0" applyFont="1" applyFill="1" applyBorder="1" applyAlignment="1">
      <alignment horizontal="right"/>
    </xf>
    <xf numFmtId="172" fontId="7" fillId="14" borderId="0" xfId="0" applyNumberFormat="1" applyFont="1" applyFill="1" applyAlignment="1">
      <alignment horizontal="left" vertical="center"/>
    </xf>
    <xf numFmtId="167" fontId="7" fillId="4" borderId="32" xfId="0" applyNumberFormat="1" applyFont="1" applyFill="1" applyBorder="1" applyAlignment="1">
      <alignment horizontal="right" vertical="center"/>
    </xf>
    <xf numFmtId="167" fontId="7" fillId="4" borderId="14" xfId="0" applyNumberFormat="1" applyFont="1" applyFill="1" applyBorder="1" applyAlignment="1">
      <alignment horizontal="right" vertical="center"/>
    </xf>
    <xf numFmtId="167" fontId="7" fillId="4" borderId="102" xfId="0" applyNumberFormat="1" applyFont="1" applyFill="1" applyBorder="1" applyAlignment="1">
      <alignment horizontal="right" vertical="center"/>
    </xf>
    <xf numFmtId="167" fontId="7" fillId="4" borderId="11" xfId="0" applyNumberFormat="1" applyFont="1" applyFill="1" applyBorder="1" applyAlignment="1">
      <alignment horizontal="right" vertical="center"/>
    </xf>
    <xf numFmtId="167" fontId="7" fillId="14" borderId="0" xfId="0" applyNumberFormat="1" applyFont="1" applyFill="1" applyAlignment="1">
      <alignment horizontal="right" vertical="center"/>
    </xf>
    <xf numFmtId="167" fontId="3" fillId="9" borderId="72" xfId="0" applyNumberFormat="1" applyFont="1" applyFill="1" applyBorder="1"/>
    <xf numFmtId="167" fontId="7" fillId="14" borderId="0" xfId="0" applyNumberFormat="1" applyFont="1" applyFill="1" applyAlignment="1">
      <alignment horizontal="left" vertical="center"/>
    </xf>
    <xf numFmtId="167" fontId="7" fillId="4" borderId="103" xfId="0" applyNumberFormat="1" applyFont="1" applyFill="1" applyBorder="1" applyAlignment="1">
      <alignment horizontal="right" vertical="center"/>
    </xf>
    <xf numFmtId="167" fontId="7" fillId="4" borderId="43" xfId="0" applyNumberFormat="1" applyFont="1" applyFill="1" applyBorder="1" applyAlignment="1">
      <alignment horizontal="right" vertical="center"/>
    </xf>
    <xf numFmtId="172" fontId="7" fillId="14" borderId="0" xfId="0" applyNumberFormat="1" applyFont="1" applyFill="1" applyAlignment="1">
      <alignment horizontal="right" vertical="center"/>
    </xf>
    <xf numFmtId="167" fontId="7" fillId="4" borderId="16" xfId="0" applyNumberFormat="1" applyFont="1" applyFill="1" applyBorder="1" applyAlignment="1">
      <alignment horizontal="right" vertical="center"/>
    </xf>
    <xf numFmtId="167" fontId="7" fillId="4" borderId="104" xfId="0" applyNumberFormat="1" applyFont="1" applyFill="1" applyBorder="1" applyAlignment="1">
      <alignment horizontal="right" vertical="center"/>
    </xf>
    <xf numFmtId="167" fontId="7" fillId="14" borderId="87" xfId="0" applyNumberFormat="1" applyFont="1" applyFill="1" applyBorder="1" applyAlignment="1">
      <alignment horizontal="right" vertical="center"/>
    </xf>
    <xf numFmtId="167" fontId="7" fillId="4" borderId="105" xfId="0" applyNumberFormat="1" applyFont="1" applyFill="1" applyBorder="1" applyAlignment="1">
      <alignment horizontal="right" vertical="center"/>
    </xf>
    <xf numFmtId="167" fontId="7" fillId="4" borderId="106" xfId="0" applyNumberFormat="1" applyFont="1" applyFill="1" applyBorder="1" applyAlignment="1">
      <alignment horizontal="right" vertical="center"/>
    </xf>
    <xf numFmtId="172" fontId="7" fillId="14" borderId="57" xfId="0" applyNumberFormat="1" applyFont="1" applyFill="1" applyBorder="1" applyAlignment="1">
      <alignment horizontal="right" vertical="center"/>
    </xf>
    <xf numFmtId="167" fontId="7" fillId="14" borderId="57" xfId="0" applyNumberFormat="1" applyFont="1" applyFill="1" applyBorder="1" applyAlignment="1">
      <alignment horizontal="right" vertical="center"/>
    </xf>
    <xf numFmtId="167" fontId="7" fillId="4" borderId="107" xfId="0" applyNumberFormat="1" applyFont="1" applyFill="1" applyBorder="1" applyAlignment="1">
      <alignment horizontal="right" vertical="center"/>
    </xf>
    <xf numFmtId="167" fontId="7" fillId="4" borderId="108" xfId="0" applyNumberFormat="1" applyFont="1" applyFill="1" applyBorder="1" applyAlignment="1">
      <alignment horizontal="right" vertical="center"/>
    </xf>
    <xf numFmtId="167" fontId="7" fillId="4" borderId="63" xfId="0" applyNumberFormat="1" applyFont="1" applyFill="1" applyBorder="1" applyAlignment="1">
      <alignment horizontal="right" vertical="center"/>
    </xf>
    <xf numFmtId="167" fontId="7" fillId="4" borderId="109" xfId="0" applyNumberFormat="1" applyFont="1" applyFill="1" applyBorder="1" applyAlignment="1">
      <alignment horizontal="right" vertical="center"/>
    </xf>
    <xf numFmtId="0" fontId="24" fillId="15" borderId="1" xfId="0" applyFont="1" applyFill="1" applyBorder="1"/>
    <xf numFmtId="0" fontId="24" fillId="15" borderId="2" xfId="0" applyFont="1" applyFill="1" applyBorder="1" applyAlignment="1">
      <alignment wrapText="1"/>
    </xf>
    <xf numFmtId="172" fontId="24" fillId="15" borderId="2" xfId="0" applyNumberFormat="1" applyFont="1" applyFill="1" applyBorder="1" applyAlignment="1">
      <alignment horizontal="right"/>
    </xf>
    <xf numFmtId="167" fontId="24" fillId="15" borderId="2" xfId="0" applyNumberFormat="1" applyFont="1" applyFill="1" applyBorder="1" applyAlignment="1">
      <alignment horizontal="right"/>
    </xf>
    <xf numFmtId="167" fontId="24" fillId="15" borderId="1" xfId="0" applyNumberFormat="1" applyFont="1" applyFill="1" applyBorder="1" applyAlignment="1">
      <alignment horizontal="right"/>
    </xf>
    <xf numFmtId="167" fontId="24" fillId="15" borderId="3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left" wrapText="1"/>
    </xf>
    <xf numFmtId="167" fontId="5" fillId="4" borderId="2" xfId="0" applyNumberFormat="1" applyFont="1" applyFill="1" applyBorder="1" applyAlignment="1">
      <alignment horizontal="left" wrapText="1"/>
    </xf>
    <xf numFmtId="167" fontId="5" fillId="4" borderId="0" xfId="0" applyNumberFormat="1" applyFont="1" applyFill="1" applyAlignment="1">
      <alignment horizontal="right" vertical="center"/>
    </xf>
    <xf numFmtId="167" fontId="3" fillId="0" borderId="0" xfId="0" applyNumberFormat="1" applyFont="1"/>
    <xf numFmtId="0" fontId="24" fillId="15" borderId="1" xfId="0" applyFont="1" applyFill="1" applyBorder="1" applyAlignment="1">
      <alignment vertical="center"/>
    </xf>
    <xf numFmtId="0" fontId="24" fillId="15" borderId="2" xfId="0" applyFont="1" applyFill="1" applyBorder="1" applyAlignment="1">
      <alignment vertical="center"/>
    </xf>
    <xf numFmtId="2" fontId="5" fillId="15" borderId="2" xfId="0" applyNumberFormat="1" applyFont="1" applyFill="1" applyBorder="1" applyAlignment="1">
      <alignment horizontal="right"/>
    </xf>
    <xf numFmtId="167" fontId="5" fillId="15" borderId="2" xfId="0" applyNumberFormat="1" applyFont="1" applyFill="1" applyBorder="1" applyAlignment="1">
      <alignment horizontal="right"/>
    </xf>
    <xf numFmtId="167" fontId="24" fillId="15" borderId="1" xfId="0" applyNumberFormat="1" applyFont="1" applyFill="1" applyBorder="1" applyAlignment="1">
      <alignment horizontal="right" vertical="center"/>
    </xf>
    <xf numFmtId="167" fontId="24" fillId="15" borderId="2" xfId="0" applyNumberFormat="1" applyFont="1" applyFill="1" applyBorder="1" applyAlignment="1">
      <alignment horizontal="right" vertical="center"/>
    </xf>
    <xf numFmtId="167" fontId="24" fillId="15" borderId="3" xfId="0" applyNumberFormat="1" applyFont="1" applyFill="1" applyBorder="1" applyAlignment="1">
      <alignment horizontal="right" vertical="center"/>
    </xf>
    <xf numFmtId="173" fontId="7" fillId="4" borderId="42" xfId="0" applyNumberFormat="1" applyFont="1" applyFill="1" applyBorder="1" applyAlignment="1" applyProtection="1">
      <alignment vertical="center" wrapText="1"/>
      <protection locked="0"/>
    </xf>
    <xf numFmtId="173" fontId="7" fillId="4" borderId="43" xfId="0" applyNumberFormat="1" applyFont="1" applyFill="1" applyBorder="1" applyAlignment="1" applyProtection="1">
      <alignment vertical="center" wrapText="1"/>
      <protection locked="0"/>
    </xf>
    <xf numFmtId="43" fontId="9" fillId="0" borderId="0" xfId="0" applyNumberFormat="1" applyFont="1" applyAlignment="1">
      <alignment horizontal="left"/>
    </xf>
    <xf numFmtId="170" fontId="23" fillId="0" borderId="0" xfId="1" applyNumberFormat="1" applyFont="1" applyAlignment="1">
      <alignment horizontal="right"/>
    </xf>
    <xf numFmtId="43" fontId="0" fillId="0" borderId="0" xfId="1" applyFont="1"/>
    <xf numFmtId="43" fontId="0" fillId="0" borderId="0" xfId="0" applyNumberFormat="1"/>
    <xf numFmtId="164" fontId="7" fillId="0" borderId="10" xfId="2" applyNumberFormat="1" applyFont="1" applyFill="1" applyBorder="1" applyAlignment="1" applyProtection="1">
      <alignment horizontal="right" vertical="center" wrapText="1"/>
    </xf>
    <xf numFmtId="164" fontId="7" fillId="0" borderId="11" xfId="2" applyNumberFormat="1" applyFont="1" applyFill="1" applyBorder="1" applyAlignment="1" applyProtection="1">
      <alignment horizontal="right" vertical="center" wrapText="1"/>
    </xf>
    <xf numFmtId="10" fontId="7" fillId="0" borderId="14" xfId="2" applyNumberFormat="1" applyFont="1" applyFill="1" applyBorder="1" applyAlignment="1" applyProtection="1">
      <alignment horizontal="right" vertical="center" wrapText="1"/>
    </xf>
    <xf numFmtId="10" fontId="7" fillId="0" borderId="15" xfId="2" applyNumberFormat="1" applyFont="1" applyFill="1" applyBorder="1" applyAlignment="1" applyProtection="1">
      <alignment horizontal="right" vertical="center" wrapText="1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6" fillId="8" borderId="1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6" fillId="8" borderId="59" xfId="0" applyFont="1" applyFill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0" fontId="6" fillId="2" borderId="61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80" xfId="0" applyFont="1" applyFill="1" applyBorder="1" applyAlignment="1">
      <alignment horizontal="center"/>
    </xf>
    <xf numFmtId="0" fontId="7" fillId="4" borderId="78" xfId="0" applyFont="1" applyFill="1" applyBorder="1" applyAlignment="1">
      <alignment horizontal="center"/>
    </xf>
    <xf numFmtId="0" fontId="19" fillId="11" borderId="73" xfId="0" applyFont="1" applyFill="1" applyBorder="1" applyAlignment="1">
      <alignment horizontal="center" vertical="center" wrapText="1"/>
    </xf>
    <xf numFmtId="0" fontId="19" fillId="11" borderId="74" xfId="0" applyFont="1" applyFill="1" applyBorder="1" applyAlignment="1">
      <alignment horizontal="center" vertical="center" wrapText="1"/>
    </xf>
    <xf numFmtId="0" fontId="19" fillId="11" borderId="75" xfId="0" applyFont="1" applyFill="1" applyBorder="1" applyAlignment="1">
      <alignment horizontal="center" vertical="center" wrapText="1"/>
    </xf>
    <xf numFmtId="0" fontId="19" fillId="11" borderId="76" xfId="0" applyFont="1" applyFill="1" applyBorder="1" applyAlignment="1">
      <alignment horizontal="center" vertical="center" wrapText="1"/>
    </xf>
    <xf numFmtId="0" fontId="19" fillId="11" borderId="83" xfId="0" applyFont="1" applyFill="1" applyBorder="1" applyAlignment="1">
      <alignment horizontal="center" vertical="center" wrapText="1"/>
    </xf>
    <xf numFmtId="0" fontId="19" fillId="11" borderId="84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/>
    </xf>
    <xf numFmtId="0" fontId="6" fillId="8" borderId="89" xfId="0" applyFont="1" applyFill="1" applyBorder="1" applyAlignment="1">
      <alignment horizontal="center" vertical="center"/>
    </xf>
    <xf numFmtId="0" fontId="6" fillId="12" borderId="90" xfId="0" applyFont="1" applyFill="1" applyBorder="1" applyAlignment="1">
      <alignment horizontal="center" vertical="center" wrapText="1"/>
    </xf>
    <xf numFmtId="0" fontId="6" fillId="12" borderId="9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167" fontId="14" fillId="6" borderId="21" xfId="0" applyNumberFormat="1" applyFont="1" applyFill="1" applyBorder="1"/>
    <xf numFmtId="0" fontId="6" fillId="3" borderId="123" xfId="0" applyFont="1" applyFill="1" applyBorder="1" applyAlignment="1">
      <alignment horizontal="right" vertical="center"/>
    </xf>
    <xf numFmtId="0" fontId="6" fillId="3" borderId="124" xfId="0" applyFont="1" applyFill="1" applyBorder="1" applyAlignment="1">
      <alignment horizontal="right" vertical="center"/>
    </xf>
    <xf numFmtId="0" fontId="6" fillId="3" borderId="125" xfId="0" applyFont="1" applyFill="1" applyBorder="1" applyAlignment="1">
      <alignment horizontal="right" vertical="center"/>
    </xf>
  </cellXfs>
  <cellStyles count="836">
    <cellStyle name=" 1" xfId="12" xr:uid="{FA08C778-033D-4BBA-8571-E7D9099B80C6}"/>
    <cellStyle name=" 1 2" xfId="13" xr:uid="{07D9D556-AAB1-43E1-97A8-A5F20F682951}"/>
    <cellStyle name=" 1 2 2" xfId="14" xr:uid="{6507D5C7-0278-4864-9F22-CCA674C9CBB4}"/>
    <cellStyle name=" 1 2 3" xfId="15" xr:uid="{9A7A9616-F9EB-4135-8988-664F971382FB}"/>
    <cellStyle name=" 1 3" xfId="16" xr:uid="{7DF2ACE7-7D73-4764-B79E-57C6A279ED56}"/>
    <cellStyle name=" 1 3 2" xfId="17" xr:uid="{D9D03481-DFE7-4549-98B2-A1F9D697A295}"/>
    <cellStyle name=" 1 4" xfId="18" xr:uid="{54091E14-03FA-4379-A1C6-E08A555EC90D}"/>
    <cellStyle name=" 1_29(d) - Gas extensions -tariffs" xfId="19" xr:uid="{4B9879E7-1B2B-44B8-8337-739655A9A2C1}"/>
    <cellStyle name="_3GIS model v2.77_Distribution Business_Retail Fin Perform " xfId="20" xr:uid="{C7717F12-731A-4E5A-BB67-33E2D40E6432}"/>
    <cellStyle name="_3GIS model v2.77_Fleet Overhead Costs 2_Retail Fin Perform " xfId="21" xr:uid="{FB88FD87-0D37-4719-BAEB-6370DD594D41}"/>
    <cellStyle name="_3GIS model v2.77_Fleet Overhead Costs_Retail Fin Perform " xfId="22" xr:uid="{C326A3EA-5F8E-4E1F-9F8C-4D4C829CA365}"/>
    <cellStyle name="_3GIS model v2.77_Forecast 2_Retail Fin Perform " xfId="23" xr:uid="{D66AB2A8-F4A4-42BA-A688-42CF65A569FD}"/>
    <cellStyle name="_3GIS model v2.77_Forecast_Retail Fin Perform " xfId="24" xr:uid="{59DFCFCC-F312-46E1-AF92-E37D77C91FC0}"/>
    <cellStyle name="_3GIS model v2.77_Funding &amp; Cashflow_1_Retail Fin Perform " xfId="25" xr:uid="{77665E85-30B8-4C10-B4BD-6B904F152163}"/>
    <cellStyle name="_3GIS model v2.77_Funding &amp; Cashflow_Retail Fin Perform " xfId="26" xr:uid="{973724E4-32CE-4CCC-8F62-7531BCD689B4}"/>
    <cellStyle name="_3GIS model v2.77_Group P&amp;L_1_Retail Fin Perform " xfId="27" xr:uid="{11AC5806-7B6D-4DE6-96FA-8A10DC5CD56E}"/>
    <cellStyle name="_3GIS model v2.77_Group P&amp;L_Retail Fin Perform " xfId="28" xr:uid="{7CEA2033-8046-47E0-B438-A7FAEB85A82A}"/>
    <cellStyle name="_3GIS model v2.77_Opening  Detailed BS_Retail Fin Perform " xfId="29" xr:uid="{9455D824-868B-4C59-B388-7CF7D4D4C849}"/>
    <cellStyle name="_3GIS model v2.77_OUTPUT DB_Retail Fin Perform " xfId="30" xr:uid="{23B05F00-A7E1-4245-B55E-F7FE16B3CE49}"/>
    <cellStyle name="_3GIS model v2.77_OUTPUT EB_Retail Fin Perform " xfId="31" xr:uid="{2280CA02-33C3-449F-AFFA-ACFF66322758}"/>
    <cellStyle name="_3GIS model v2.77_Report_Retail Fin Perform " xfId="32" xr:uid="{5A6C1832-09BE-4326-8F42-2821301BCEA6}"/>
    <cellStyle name="_3GIS model v2.77_Retail Fin Perform " xfId="33" xr:uid="{5EB4FA30-3FAE-48C9-8C4F-ADC64000D6F8}"/>
    <cellStyle name="_3GIS model v2.77_Sheet2 2_Retail Fin Perform " xfId="34" xr:uid="{E1B78657-A6DD-418D-B297-EC8EA0A319CA}"/>
    <cellStyle name="_3GIS model v2.77_Sheet2_Retail Fin Perform " xfId="35" xr:uid="{5837764A-36DB-4064-B51C-B32AEF5DBB41}"/>
    <cellStyle name="_Capex" xfId="36" xr:uid="{FFCEA74F-1F2D-44FF-8FDC-C172194A69BC}"/>
    <cellStyle name="_Capex 2" xfId="37" xr:uid="{7F598C83-A495-49BB-B84E-998651B7D1DF}"/>
    <cellStyle name="_Capex_29(d) - Gas extensions -tariffs" xfId="38" xr:uid="{8593A3E9-B018-486F-BFEC-4BCF3461D705}"/>
    <cellStyle name="_UED AMP 2009-14 Final 250309 Less PU" xfId="39" xr:uid="{CDD1E92E-E707-41C5-9D19-F1B38BCA7341}"/>
    <cellStyle name="_UED AMP 2009-14 Final 250309 Less PU_1011 monthly" xfId="40" xr:uid="{7374525B-CA08-4CCF-8DEB-CBABBB112B7D}"/>
    <cellStyle name="20% - Accent1 2" xfId="41" xr:uid="{468746FB-98A0-4393-A738-52F60FBE0B71}"/>
    <cellStyle name="20% - Accent1 3" xfId="42" xr:uid="{22FC814B-4A1C-4277-82E1-AC24797E0703}"/>
    <cellStyle name="20% - Accent2 2" xfId="43" xr:uid="{788F09CB-7866-4B25-9145-5202E03993CA}"/>
    <cellStyle name="20% - Accent3 2" xfId="44" xr:uid="{9B94B529-ECA1-4E9F-9716-3C109A2ED158}"/>
    <cellStyle name="20% - Accent4 2" xfId="45" xr:uid="{EFDED67F-005E-4DC7-8D83-FE3E51872496}"/>
    <cellStyle name="20% - Accent5 2" xfId="46" xr:uid="{5329F17E-C42C-441C-BD12-E250C0BCEC11}"/>
    <cellStyle name="20% - Accent6 2" xfId="47" xr:uid="{7E4A7CA0-33A1-4C76-96F3-183330C2DF37}"/>
    <cellStyle name="40% - Accent1 2" xfId="48" xr:uid="{FB869696-124A-4462-BF32-9EA649866197}"/>
    <cellStyle name="40% - Accent1 3" xfId="49" xr:uid="{5802C454-55B3-43CA-B285-85EDCD2CA64F}"/>
    <cellStyle name="40% - Accent2 2" xfId="50" xr:uid="{0EFAADCB-997A-459B-993C-60B57925186A}"/>
    <cellStyle name="40% - Accent3 2" xfId="51" xr:uid="{D5768DC3-3044-487C-B855-81D92B728A65}"/>
    <cellStyle name="40% - Accent4 2" xfId="52" xr:uid="{94F39A7D-7D36-40BA-97E1-D62E4C19C791}"/>
    <cellStyle name="40% - Accent5 2" xfId="53" xr:uid="{14E4A925-5BF9-4F19-BF4C-5BE1CA071B20}"/>
    <cellStyle name="40% - Accent6 2" xfId="54" xr:uid="{51526F76-D4DB-4421-BB8A-DD4CF7DF5FD6}"/>
    <cellStyle name="60% - Accent1 2" xfId="55" xr:uid="{FFC369E1-D62A-41D8-9723-7723860EAAE5}"/>
    <cellStyle name="60% - Accent2 2" xfId="56" xr:uid="{BD435041-BE92-4954-B1B5-FE4EE0C4DDCB}"/>
    <cellStyle name="60% - Accent3 2" xfId="57" xr:uid="{FE33570F-B6E1-4A4A-B040-A9CF3A974DA6}"/>
    <cellStyle name="60% - Accent4 2" xfId="58" xr:uid="{E76405FC-719A-412E-B910-75221F0A3A3E}"/>
    <cellStyle name="60% - Accent5 2" xfId="59" xr:uid="{6E5A6E59-3EDA-4CC0-9B25-2016B677BD9A}"/>
    <cellStyle name="60% - Accent6 2" xfId="60" xr:uid="{CD6E3F70-A5A5-4B20-B4E5-13832FC0F632}"/>
    <cellStyle name="Accent1 - 20%" xfId="61" xr:uid="{9E985624-2463-4CFD-9CFC-5742FB8B1701}"/>
    <cellStyle name="Accent1 - 40%" xfId="62" xr:uid="{7FDD269F-AEC1-41C7-B241-1ABD094FA3C8}"/>
    <cellStyle name="Accent1 - 60%" xfId="63" xr:uid="{9D7F9FC1-D474-4A07-ADF3-3E11CC580B6C}"/>
    <cellStyle name="Accent1 2" xfId="64" xr:uid="{03B3D3B4-1D9D-4E05-82E1-E75006EBDE4A}"/>
    <cellStyle name="Accent1 3" xfId="678" xr:uid="{B7618A94-6B2F-4876-B2AA-DC837914E740}"/>
    <cellStyle name="Accent1 4" xfId="679" xr:uid="{064E09C8-5C0A-40D4-AB83-E0BEED84CAF4}"/>
    <cellStyle name="Accent1 5" xfId="680" xr:uid="{19FD6AD5-1C79-4E20-97DF-A58F72EDCE3F}"/>
    <cellStyle name="Accent2 - 20%" xfId="65" xr:uid="{5D87562C-ACF0-4893-ABCF-34BDD8D61BE3}"/>
    <cellStyle name="Accent2 - 40%" xfId="66" xr:uid="{ADA40855-CBCB-4527-948F-1532261E232C}"/>
    <cellStyle name="Accent2 - 60%" xfId="67" xr:uid="{37073842-AE41-4744-99F0-B21980DC78CA}"/>
    <cellStyle name="Accent2 2" xfId="68" xr:uid="{ABAE836F-DA75-401F-B45B-B9079E51CEE1}"/>
    <cellStyle name="Accent2 3" xfId="681" xr:uid="{EA11D691-E9F2-4DE8-AB10-4A85513A1BCA}"/>
    <cellStyle name="Accent2 4" xfId="682" xr:uid="{6AD0293A-60AB-4512-B8A9-42B111B641B7}"/>
    <cellStyle name="Accent2 5" xfId="683" xr:uid="{FF26A876-769D-4438-8AF3-FF0868A99D21}"/>
    <cellStyle name="Accent3 - 20%" xfId="69" xr:uid="{E7D889E8-11A1-432E-91E8-88BBB8E08C0C}"/>
    <cellStyle name="Accent3 - 40%" xfId="70" xr:uid="{819ECA71-7670-42D7-93EB-86ADE71556D8}"/>
    <cellStyle name="Accent3 - 60%" xfId="71" xr:uid="{9B2A9B97-E02E-447B-806D-71B487789FD2}"/>
    <cellStyle name="Accent3 2" xfId="72" xr:uid="{41C87F83-6AE5-47F2-9F91-D2A2F50D25A7}"/>
    <cellStyle name="Accent3 3" xfId="684" xr:uid="{52C33193-C299-41EC-A566-58056152384C}"/>
    <cellStyle name="Accent3 4" xfId="685" xr:uid="{7EBCC45A-DFB7-46C1-B87C-881AE5B88F56}"/>
    <cellStyle name="Accent3 5" xfId="686" xr:uid="{166EA0C4-4DAC-4914-B54C-5F84494F8ABC}"/>
    <cellStyle name="Accent4 - 20%" xfId="73" xr:uid="{19A23D07-A1AC-418D-AEB8-C7290689B080}"/>
    <cellStyle name="Accent4 - 40%" xfId="74" xr:uid="{91C7792B-E9C3-4D86-BD27-9E9618B08732}"/>
    <cellStyle name="Accent4 - 60%" xfId="75" xr:uid="{1DF80A90-1563-4711-8FE8-DBB540DFA866}"/>
    <cellStyle name="Accent4 2" xfId="76" xr:uid="{D369C9F8-7AFC-4693-827A-6E45D11535FE}"/>
    <cellStyle name="Accent4 3" xfId="687" xr:uid="{33151293-74B0-4138-B175-F3F67586FADA}"/>
    <cellStyle name="Accent4 4" xfId="688" xr:uid="{CA7E3E6C-F915-46E2-94CF-FAA13764C447}"/>
    <cellStyle name="Accent4 5" xfId="689" xr:uid="{47355948-E156-42FC-9539-49C942F3A84E}"/>
    <cellStyle name="Accent5 - 20%" xfId="77" xr:uid="{AAC6DB7A-C572-4621-B24D-FE44861DE847}"/>
    <cellStyle name="Accent5 - 40%" xfId="78" xr:uid="{9F0FDB07-C4AA-4C20-ADAA-4607B12608B5}"/>
    <cellStyle name="Accent5 - 60%" xfId="79" xr:uid="{B6522D3F-0266-4DA4-A066-6F6B53CEE252}"/>
    <cellStyle name="Accent5 2" xfId="80" xr:uid="{E7150A6E-9E0D-42C8-881C-9DA13ED8C650}"/>
    <cellStyle name="Accent5 3" xfId="690" xr:uid="{0B2E8EBE-0FFD-4ABB-8779-132C4655BA86}"/>
    <cellStyle name="Accent5 4" xfId="691" xr:uid="{C9DFE0F7-AD91-4C35-9608-730D1DD3FE57}"/>
    <cellStyle name="Accent5 5" xfId="692" xr:uid="{C4DD0E72-CEB8-4B3C-BBA8-A7ECDE847ABD}"/>
    <cellStyle name="Accent6 - 20%" xfId="81" xr:uid="{5816512F-8C7E-45D9-B2AF-8A69E9FA963A}"/>
    <cellStyle name="Accent6 - 40%" xfId="82" xr:uid="{D4DF0D5C-C7FD-406B-9A54-23B19919927A}"/>
    <cellStyle name="Accent6 - 60%" xfId="83" xr:uid="{56A5E280-8692-41A4-9184-0DC0B7CA7ECC}"/>
    <cellStyle name="Accent6 2" xfId="84" xr:uid="{D7991D55-648A-425E-813A-64914782EE68}"/>
    <cellStyle name="Accent6 3" xfId="693" xr:uid="{65DF5523-CF76-40FF-BACA-EB62ADE1A8FD}"/>
    <cellStyle name="Accent6 4" xfId="694" xr:uid="{9C36AC4C-1074-48DF-AD84-2BB6677E6EAC}"/>
    <cellStyle name="Accent6 5" xfId="695" xr:uid="{780CE3EF-4F09-4FE8-9455-1494EE35CC91}"/>
    <cellStyle name="Agara" xfId="85" xr:uid="{909971D7-DC54-4D8F-A41B-3FA4770104E1}"/>
    <cellStyle name="B79812_.wvu.PrintTitlest" xfId="86" xr:uid="{5E69F904-569C-4288-90C1-5BDECBE48C26}"/>
    <cellStyle name="Bad 2" xfId="87" xr:uid="{B2BA4B0C-2020-4B7C-AFDF-E25FF53B5D83}"/>
    <cellStyle name="Black" xfId="88" xr:uid="{67578C08-1951-471C-B988-DEE90166F5DA}"/>
    <cellStyle name="Blockout" xfId="89" xr:uid="{7E02665B-1F27-4A74-BD2C-C6A458190CE4}"/>
    <cellStyle name="Blockout 2" xfId="90" xr:uid="{EC22CAD9-6CD8-4B72-8CF3-A6934DA7983C}"/>
    <cellStyle name="Blockout 2 2" xfId="91" xr:uid="{D2A997E5-3353-4966-80A7-A9CEFB461655}"/>
    <cellStyle name="Blockout 3" xfId="92" xr:uid="{8E4426D0-8197-46A6-9E86-60D0E8C495C9}"/>
    <cellStyle name="Blue" xfId="93" xr:uid="{D1C996A3-DA5B-4807-AB2A-923EA2AD7D30}"/>
    <cellStyle name="Calculation 2" xfId="94" xr:uid="{9FFD7FBC-A6DC-47E7-9462-C5D81DE70B58}"/>
    <cellStyle name="Calculation 2 2" xfId="95" xr:uid="{6ABC9B20-8518-4FCF-A0EA-6C378C182A5B}"/>
    <cellStyle name="Calculation 2 2 2" xfId="96" xr:uid="{7049C86F-C711-4862-8390-A6A9DBEC6D97}"/>
    <cellStyle name="Calculation 2 3" xfId="97" xr:uid="{1F3ACB0C-622A-4EA1-8122-AFC990978527}"/>
    <cellStyle name="Calculation 2 3 2" xfId="98" xr:uid="{ACCD94B4-A2C6-4026-BE50-D840C64DA674}"/>
    <cellStyle name="Calculation 2 3 3" xfId="99" xr:uid="{0F3A74D6-79A2-499C-BA6E-3CB673DDB75F}"/>
    <cellStyle name="Calculation 2 4" xfId="100" xr:uid="{FE6EFB24-1D64-4804-B4E5-98305AFBDFAA}"/>
    <cellStyle name="Check Cell 2" xfId="101" xr:uid="{2598B302-9D9E-4FE2-9A61-E3E60E8F9B14}"/>
    <cellStyle name="Check Cell 2 2 2 2" xfId="102" xr:uid="{05CAA91E-BDDC-4892-8F90-CAEAA78815C4}"/>
    <cellStyle name="Comma" xfId="1" builtinId="3"/>
    <cellStyle name="Comma [0]7Z_87C" xfId="103" xr:uid="{0651F9C4-F8FA-4F46-AC52-684643A43B18}"/>
    <cellStyle name="Comma 0" xfId="104" xr:uid="{5730DF80-AE31-446E-8ABF-D5B9EA53F41A}"/>
    <cellStyle name="Comma 1" xfId="105" xr:uid="{74F10258-01DB-4517-B99E-F6C0231C827A}"/>
    <cellStyle name="Comma 1 2" xfId="106" xr:uid="{04D47353-DE14-45D0-8E76-37C6CF72E331}"/>
    <cellStyle name="Comma 10" xfId="107" xr:uid="{180EB751-4DA1-4D19-9E4E-01F25BE4F7AF}"/>
    <cellStyle name="Comma 11" xfId="108" xr:uid="{91578011-5873-4FCD-A306-73C6A7E9FB57}"/>
    <cellStyle name="Comma 2" xfId="109" xr:uid="{C9964C0D-D5C1-40CC-A19D-EAF010A37E18}"/>
    <cellStyle name="Comma 2 2" xfId="110" xr:uid="{4C1A9135-7D77-432F-A2D4-AF1BE7BDA2B3}"/>
    <cellStyle name="Comma 2 2 2" xfId="111" xr:uid="{6BBD31EF-655E-4446-9AAA-5B658306CC30}"/>
    <cellStyle name="Comma 2 2 3" xfId="112" xr:uid="{87387EBE-ACDF-49DD-B54E-997B8DFED715}"/>
    <cellStyle name="Comma 2 2 4" xfId="113" xr:uid="{D2BFFFCC-0167-4FAD-A7A6-09C8783612FD}"/>
    <cellStyle name="Comma 2 3" xfId="114" xr:uid="{FA1FBEAD-58FF-47C8-97C4-92AA538DA0A4}"/>
    <cellStyle name="Comma 2 3 2" xfId="115" xr:uid="{6B41C80B-003D-41A6-A5AA-34BD1F6AB272}"/>
    <cellStyle name="Comma 2 3 3" xfId="116" xr:uid="{B00AD604-71FA-4C3D-A210-2016B4681C2E}"/>
    <cellStyle name="Comma 2 4" xfId="117" xr:uid="{FDADC07D-92F9-4358-9E68-5ECA61D5DB1D}"/>
    <cellStyle name="Comma 2 5" xfId="118" xr:uid="{0FAACD8B-6487-47F3-997C-163068684BC5}"/>
    <cellStyle name="Comma 2 6" xfId="119" xr:uid="{8D84135E-251E-48F1-8DF2-820A99FCCFAB}"/>
    <cellStyle name="Comma 2 7" xfId="120" xr:uid="{EB58B30F-E99F-4F83-B683-DFB1C2752C24}"/>
    <cellStyle name="Comma 2 8" xfId="121" xr:uid="{61F385D8-A082-4931-975D-32092442294B}"/>
    <cellStyle name="Comma 3" xfId="122" xr:uid="{B9329BD8-3164-4BD7-A195-C7EBF814E34F}"/>
    <cellStyle name="Comma 3 2" xfId="123" xr:uid="{5AFBFE42-2550-45FA-9459-9F860DAD7A5E}"/>
    <cellStyle name="Comma 3 2 2" xfId="124" xr:uid="{B1F49665-60AA-4FC6-A131-6ADCF2C43639}"/>
    <cellStyle name="Comma 3 2 3" xfId="125" xr:uid="{B0B6C300-0471-424E-9144-6BC84B6F1397}"/>
    <cellStyle name="Comma 3 3" xfId="126" xr:uid="{938BBDEA-9207-4D40-B6B8-D1D8A2BF217D}"/>
    <cellStyle name="Comma 3 3 2" xfId="127" xr:uid="{C1F97142-CA54-4E49-81DC-EA831CCD483F}"/>
    <cellStyle name="Comma 3 3 3" xfId="128" xr:uid="{FD0197B1-8D06-4959-8BB1-D3EBE9576B44}"/>
    <cellStyle name="Comma 3 4" xfId="129" xr:uid="{72D68FF2-4D1B-40CE-9865-DA0F77A773F3}"/>
    <cellStyle name="Comma 3 5" xfId="130" xr:uid="{FC3AD675-B86F-48CD-AD53-0A18199155C3}"/>
    <cellStyle name="Comma 3 6" xfId="131" xr:uid="{F208ECEA-B1E8-4F97-BC08-0DC3B013229C}"/>
    <cellStyle name="Comma 4" xfId="132" xr:uid="{E61F26E4-E863-40F5-A8F9-4F0D841AA994}"/>
    <cellStyle name="Comma 4 2" xfId="133" xr:uid="{D58EF2DC-3EF0-452F-8844-2C0CCF23B1DE}"/>
    <cellStyle name="Comma 5" xfId="134" xr:uid="{A1A5F289-1002-4EA8-A561-AF5E1BC83006}"/>
    <cellStyle name="Comma 6" xfId="135" xr:uid="{80294061-D86F-4EEF-B57F-4D4352E3D381}"/>
    <cellStyle name="Comma 7" xfId="136" xr:uid="{3153BEE1-D932-4D76-9CBE-8A6842B2C735}"/>
    <cellStyle name="Comma 8" xfId="137" xr:uid="{24B517FE-C433-42F1-BAD8-AE6B20FFF82B}"/>
    <cellStyle name="Comma 9" xfId="138" xr:uid="{CBC9243D-8B91-43C4-81F3-2A2BC6A0E2C1}"/>
    <cellStyle name="Comma 9 2" xfId="139" xr:uid="{2DB535C9-94A7-4143-B28F-1D1FE3195C88}"/>
    <cellStyle name="Comma 9 3" xfId="140" xr:uid="{98783D91-F39B-4BA2-89AB-C109DC7986C5}"/>
    <cellStyle name="Comma0" xfId="141" xr:uid="{32E112BF-953B-44D1-A98E-48C9D108A53A}"/>
    <cellStyle name="Currency 11" xfId="142" xr:uid="{834C0F2D-D22F-42E4-9D49-49337D211D02}"/>
    <cellStyle name="Currency 11 2" xfId="143" xr:uid="{B7E958C0-1BE5-4A27-A4E6-B3D0751715A6}"/>
    <cellStyle name="Currency 11 3" xfId="144" xr:uid="{D9825C0D-670C-4A21-BFFF-022F9F6CC863}"/>
    <cellStyle name="Currency 2" xfId="145" xr:uid="{17636230-C952-44F9-BC51-B0E9AA61FD3C}"/>
    <cellStyle name="Currency 2 2" xfId="146" xr:uid="{2E75C869-811A-436C-9743-5B21C74B8574}"/>
    <cellStyle name="Currency 2 3" xfId="147" xr:uid="{0E7987E7-55D6-433B-9B72-7543EFB77240}"/>
    <cellStyle name="Currency 3" xfId="148" xr:uid="{05498471-27D0-41D2-839A-5C833D3B0D49}"/>
    <cellStyle name="Currency 3 2" xfId="149" xr:uid="{2A734DE2-0B56-4287-AB97-10C58F2C9236}"/>
    <cellStyle name="Currency 4" xfId="150" xr:uid="{AC532B21-615B-4ED5-BCB8-4586FF1F30FB}"/>
    <cellStyle name="Currency 4 2" xfId="151" xr:uid="{0FEF7815-481F-4729-B2E4-B41A10120DD4}"/>
    <cellStyle name="Currency 5" xfId="152" xr:uid="{096ABF09-DF46-47E9-B0FA-6A5850CA4364}"/>
    <cellStyle name="Currency 6" xfId="153" xr:uid="{77C4DED8-FCFE-42B0-B451-121DB5B520A2}"/>
    <cellStyle name="Currency 6 2" xfId="154" xr:uid="{3BDE64F1-32F6-43C9-9B8A-28C3FE31680B}"/>
    <cellStyle name="Currency 6 3" xfId="155" xr:uid="{8C0BD0DC-34B2-4DBD-9C38-80138353475D}"/>
    <cellStyle name="Currency 7" xfId="156" xr:uid="{8CB72CDF-4E40-4648-8512-868040E95E52}"/>
    <cellStyle name="Currency 8" xfId="157" xr:uid="{95392902-081C-4CEE-95BD-8922A80F86B6}"/>
    <cellStyle name="D4_B8B1_005004B79812_.wvu.PrintTitlest" xfId="158" xr:uid="{DBF4F067-8BDC-4637-915F-55A5A4D97B40}"/>
    <cellStyle name="Date" xfId="159" xr:uid="{B1C8431A-4BD7-4934-AB83-6F11DF8977B2}"/>
    <cellStyle name="Date 2" xfId="160" xr:uid="{BC0F7440-BFED-4DE8-A6B6-2A2BB725724C}"/>
    <cellStyle name="dms_1" xfId="706" xr:uid="{B94EF06F-D352-4A72-9650-28AC3762F798}"/>
    <cellStyle name="Emphasis 1" xfId="161" xr:uid="{313310B3-6777-42D2-B977-F0E00F82AC45}"/>
    <cellStyle name="Emphasis 2" xfId="162" xr:uid="{90233035-5570-4497-AEFE-124020BF0D68}"/>
    <cellStyle name="Emphasis 3" xfId="163" xr:uid="{83B8D823-E71B-444A-B03F-EB15B66ADFBC}"/>
    <cellStyle name="Euro" xfId="164" xr:uid="{4B2F693C-D15D-44AB-A18C-191BB010EB6B}"/>
    <cellStyle name="Explanatory Text 2" xfId="165" xr:uid="{CA1A445B-DD07-4BA6-B132-4060254346F4}"/>
    <cellStyle name="Fixed" xfId="166" xr:uid="{FC1C5ED6-5DC9-4FA9-93A7-5314C66AFBF5}"/>
    <cellStyle name="Fixed 2" xfId="167" xr:uid="{15F88498-DBF5-459E-9001-6227A25F74AF}"/>
    <cellStyle name="Gilsans" xfId="168" xr:uid="{B29DAA27-F068-4BE9-BD3F-6FBC46AD031B}"/>
    <cellStyle name="Gilsansl" xfId="169" xr:uid="{BC754EC5-D7F3-4ED5-8531-39EF2087D970}"/>
    <cellStyle name="Good 2" xfId="170" xr:uid="{6F59357D-AFCE-4A22-A343-820E78C29C4B}"/>
    <cellStyle name="Heading 1 2" xfId="171" xr:uid="{AEBF3EC8-BB3F-455E-AD24-79AE24EE4913}"/>
    <cellStyle name="Heading 1 2 2" xfId="172" xr:uid="{2DF1AD1C-C4E4-45C2-B1B8-44A0F5FB4AA9}"/>
    <cellStyle name="Heading 1 3" xfId="173" xr:uid="{6A4667A4-6F17-4C26-989E-5F5E1FBADA70}"/>
    <cellStyle name="Heading 2 2" xfId="174" xr:uid="{8D5468E1-534B-4E0C-AFA3-4CB3F94A34E2}"/>
    <cellStyle name="Heading 2 2 2" xfId="175" xr:uid="{9E396179-A1E2-4B3D-B72E-7237EEF097AF}"/>
    <cellStyle name="Heading 2 3" xfId="176" xr:uid="{61910920-A290-41E9-8CC7-C00091347B85}"/>
    <cellStyle name="Heading 3 2" xfId="177" xr:uid="{98ECB9C2-99AB-496E-B07D-9519EC2D4FBB}"/>
    <cellStyle name="Heading 3 2 2" xfId="178" xr:uid="{0D622355-7086-4CB1-8CEE-E2FBA50B0F16}"/>
    <cellStyle name="Heading 3 2 2 2" xfId="179" xr:uid="{C52AF1DA-B214-474C-AEF5-3A57CF60FA59}"/>
    <cellStyle name="Heading 3 2 2 2 2" xfId="180" xr:uid="{00AA2778-4524-4F65-88AB-7D6FF6C91E18}"/>
    <cellStyle name="Heading 3 2 2 2 2 2" xfId="181" xr:uid="{96E274B3-D0FF-4B3C-8EAC-AFBC38A24710}"/>
    <cellStyle name="Heading 3 2 2 2 2 2 2" xfId="182" xr:uid="{61B57A36-F69E-4182-BF92-89BEF98F7BEF}"/>
    <cellStyle name="Heading 3 2 2 2 2 2 2 2" xfId="712" xr:uid="{800FACEF-0172-4627-9647-0642A738DF31}"/>
    <cellStyle name="Heading 3 2 2 2 2 2 3" xfId="183" xr:uid="{69A96799-96CD-4301-B544-679BC71111A8}"/>
    <cellStyle name="Heading 3 2 2 2 2 2 3 2" xfId="713" xr:uid="{212C23B4-AAA8-4CD6-AC07-821F4D575E1B}"/>
    <cellStyle name="Heading 3 2 2 2 2 2 4" xfId="711" xr:uid="{4515C6B2-92D5-4BAC-ADF8-C1DB8770EC1D}"/>
    <cellStyle name="Heading 3 2 2 2 2 3" xfId="184" xr:uid="{41C58BE3-565D-40D4-9272-B9E6212DE445}"/>
    <cellStyle name="Heading 3 2 2 2 2 3 2" xfId="185" xr:uid="{BBF90023-163B-4B15-A7AF-91E2ACA2ABF8}"/>
    <cellStyle name="Heading 3 2 2 2 2 3 2 2" xfId="715" xr:uid="{0B519FD4-10B7-48D1-86BB-BE94CEAAB1C9}"/>
    <cellStyle name="Heading 3 2 2 2 2 3 3" xfId="186" xr:uid="{E9A18743-DAC8-4524-84BA-88EAA5DE7311}"/>
    <cellStyle name="Heading 3 2 2 2 2 3 3 2" xfId="716" xr:uid="{E357B5C9-508F-4563-BFFB-90466CF92E6C}"/>
    <cellStyle name="Heading 3 2 2 2 2 3 4" xfId="714" xr:uid="{D9E5CB0B-143E-4A61-8FE2-5020A907CB68}"/>
    <cellStyle name="Heading 3 2 2 2 2 4" xfId="187" xr:uid="{88568A25-8268-4D43-A4AC-1A41B5D5A66E}"/>
    <cellStyle name="Heading 3 2 2 2 2 4 2" xfId="188" xr:uid="{965EA793-EC33-4CC9-9AD0-9DEBB8886751}"/>
    <cellStyle name="Heading 3 2 2 2 2 4 2 2" xfId="718" xr:uid="{D51810D5-8E0B-4E89-9893-347F1F4FF985}"/>
    <cellStyle name="Heading 3 2 2 2 2 4 3" xfId="717" xr:uid="{B5368D9F-C19B-498C-95FF-793DF82ACBAF}"/>
    <cellStyle name="Heading 3 2 2 2 2 5" xfId="189" xr:uid="{55605C4D-EA78-4343-9F95-01A37562492D}"/>
    <cellStyle name="Heading 3 2 2 2 2 5 2" xfId="719" xr:uid="{0B8DAF28-DD95-4C76-AA3E-E6591485DF3F}"/>
    <cellStyle name="Heading 3 2 2 2 2 6" xfId="190" xr:uid="{7475DD45-F94C-43A6-8A1D-2CBF549C71E9}"/>
    <cellStyle name="Heading 3 2 2 2 2 6 2" xfId="720" xr:uid="{DD6716DC-9ED6-49C0-BCF4-022448D7DDAC}"/>
    <cellStyle name="Heading 3 2 2 2 2 7" xfId="710" xr:uid="{39590B69-4FCA-449D-A897-E865479FA8B2}"/>
    <cellStyle name="Heading 3 2 2 2 3" xfId="191" xr:uid="{633C8BE1-A8F6-4920-90BC-4E2E7BE5A02E}"/>
    <cellStyle name="Heading 3 2 2 2 3 2" xfId="192" xr:uid="{BD6BF012-CD5E-47C4-84EA-062420BC52CA}"/>
    <cellStyle name="Heading 3 2 2 2 3 2 2" xfId="722" xr:uid="{0DE565CE-26FA-4EAD-8F83-6344B80F7A68}"/>
    <cellStyle name="Heading 3 2 2 2 3 3" xfId="193" xr:uid="{1316D3D8-76A1-45E3-BC3F-A516401F82C1}"/>
    <cellStyle name="Heading 3 2 2 2 3 3 2" xfId="723" xr:uid="{785DB4B7-370E-4AAE-AD5B-540FA793DB33}"/>
    <cellStyle name="Heading 3 2 2 2 3 4" xfId="721" xr:uid="{151BE82B-F54F-4BE1-A195-822DE8AF6513}"/>
    <cellStyle name="Heading 3 2 2 2 4" xfId="194" xr:uid="{51D00879-FE90-4D89-AAD0-0A0D1B05C860}"/>
    <cellStyle name="Heading 3 2 2 2 4 2" xfId="195" xr:uid="{89C4BC0D-E7F9-46A3-984D-227F8E30038E}"/>
    <cellStyle name="Heading 3 2 2 2 4 2 2" xfId="725" xr:uid="{61790D21-C876-4994-AABD-AEC66A5D3314}"/>
    <cellStyle name="Heading 3 2 2 2 4 3" xfId="196" xr:uid="{2D5661E2-34B3-47A8-B6BE-CFDDCED4CAE6}"/>
    <cellStyle name="Heading 3 2 2 2 4 3 2" xfId="726" xr:uid="{C5930391-3D26-44CF-932C-6B339AA34B63}"/>
    <cellStyle name="Heading 3 2 2 2 4 4" xfId="724" xr:uid="{8344ED9D-035E-4AAC-ADE9-1B4106FACD2C}"/>
    <cellStyle name="Heading 3 2 2 2 5" xfId="197" xr:uid="{4E69DD51-388D-4215-A4CB-F5B1DE513371}"/>
    <cellStyle name="Heading 3 2 2 2 5 2" xfId="198" xr:uid="{0EBEC615-8867-4EC9-96C3-2B50BD13F194}"/>
    <cellStyle name="Heading 3 2 2 2 5 2 2" xfId="728" xr:uid="{B2127558-73BC-4B17-8222-28B54FFEBC47}"/>
    <cellStyle name="Heading 3 2 2 2 5 3" xfId="727" xr:uid="{ECD4177D-D4B1-4BF1-B555-ED2FDCE3D053}"/>
    <cellStyle name="Heading 3 2 2 2 6" xfId="199" xr:uid="{34B38FE1-780C-4971-BBDC-301513854D57}"/>
    <cellStyle name="Heading 3 2 2 2 6 2" xfId="729" xr:uid="{0DC6B0BC-8E29-4C9C-A977-C4E4404AAB7D}"/>
    <cellStyle name="Heading 3 2 2 2 7" xfId="709" xr:uid="{DE6B26D0-A59E-444E-999E-12CC84F7D571}"/>
    <cellStyle name="Heading 3 2 2 3" xfId="200" xr:uid="{20284F11-30C1-4F4F-93FC-644AA8D64E7E}"/>
    <cellStyle name="Heading 3 2 2 3 2" xfId="201" xr:uid="{6C16F67D-5D71-40BA-8A23-B0A78B6DF2E0}"/>
    <cellStyle name="Heading 3 2 2 3 2 2" xfId="202" xr:uid="{57DCC702-74CE-4BF8-809F-ACBF3F840160}"/>
    <cellStyle name="Heading 3 2 2 3 2 2 2" xfId="203" xr:uid="{F9A7D5BD-FD10-403F-B43D-B4555CA46885}"/>
    <cellStyle name="Heading 3 2 2 3 2 2 2 2" xfId="733" xr:uid="{9AC71C4D-3976-481B-9025-0E03C12DEFB6}"/>
    <cellStyle name="Heading 3 2 2 3 2 2 3" xfId="204" xr:uid="{FAE2BC2E-9458-435F-909D-816C76FB04AD}"/>
    <cellStyle name="Heading 3 2 2 3 2 2 3 2" xfId="734" xr:uid="{60C8EA02-402A-4A07-BA0A-D58A5059B70E}"/>
    <cellStyle name="Heading 3 2 2 3 2 2 4" xfId="732" xr:uid="{1DD322A3-74D4-4F57-8728-31EC6A6D8F30}"/>
    <cellStyle name="Heading 3 2 2 3 2 3" xfId="205" xr:uid="{0EC768FC-1500-43D0-AEC4-751CDB9967B0}"/>
    <cellStyle name="Heading 3 2 2 3 2 3 2" xfId="206" xr:uid="{1364AB2C-FD88-4581-9052-22C80367499A}"/>
    <cellStyle name="Heading 3 2 2 3 2 3 2 2" xfId="736" xr:uid="{39096FD9-7488-4DF5-9D8A-DA5B383A603F}"/>
    <cellStyle name="Heading 3 2 2 3 2 3 3" xfId="207" xr:uid="{D828A6F6-E38E-44C1-8B9F-52277BA5BC54}"/>
    <cellStyle name="Heading 3 2 2 3 2 3 3 2" xfId="737" xr:uid="{DA5D6184-FB5D-49AE-9135-43C25E2BFFFB}"/>
    <cellStyle name="Heading 3 2 2 3 2 3 4" xfId="735" xr:uid="{689B8F9E-5B9A-4440-811B-EC14542ABD3C}"/>
    <cellStyle name="Heading 3 2 2 3 2 4" xfId="208" xr:uid="{73A6CCFF-B085-453E-AA93-E93E3D618079}"/>
    <cellStyle name="Heading 3 2 2 3 2 4 2" xfId="209" xr:uid="{338BCCE1-DB6F-4065-9994-C9A138D28236}"/>
    <cellStyle name="Heading 3 2 2 3 2 4 2 2" xfId="739" xr:uid="{1B6A4257-9C6E-40EB-9939-1551158A0E90}"/>
    <cellStyle name="Heading 3 2 2 3 2 4 3" xfId="738" xr:uid="{1E788FF7-5C32-4300-8083-EE643C805747}"/>
    <cellStyle name="Heading 3 2 2 3 2 5" xfId="210" xr:uid="{09C9145B-F86C-42EE-B09C-B97856E8FABA}"/>
    <cellStyle name="Heading 3 2 2 3 2 5 2" xfId="740" xr:uid="{0F550D0E-71FA-4C69-A04A-1790584DC541}"/>
    <cellStyle name="Heading 3 2 2 3 2 6" xfId="211" xr:uid="{847A06CE-CB32-409D-AE29-A180BDF907FE}"/>
    <cellStyle name="Heading 3 2 2 3 2 6 2" xfId="741" xr:uid="{34FFC6DC-AE02-4044-B45E-E5A414280E39}"/>
    <cellStyle name="Heading 3 2 2 3 2 7" xfId="731" xr:uid="{5E226E37-0547-4881-A8F2-44BC1FCF7F76}"/>
    <cellStyle name="Heading 3 2 2 3 3" xfId="212" xr:uid="{7B67C20E-EC5B-4203-8DCF-8715F69B1CE3}"/>
    <cellStyle name="Heading 3 2 2 3 3 2" xfId="213" xr:uid="{D80FA494-F933-4189-8B7D-5B4BF66C1B65}"/>
    <cellStyle name="Heading 3 2 2 3 3 2 2" xfId="743" xr:uid="{FDC49AE9-C0C1-4476-8AD4-4CD4DF6A1C05}"/>
    <cellStyle name="Heading 3 2 2 3 3 3" xfId="214" xr:uid="{312E4194-6B49-4D96-A5BC-8B81F68036B7}"/>
    <cellStyle name="Heading 3 2 2 3 3 3 2" xfId="744" xr:uid="{C3A6E2EE-222B-4B93-AC9E-DFD7C2451DEB}"/>
    <cellStyle name="Heading 3 2 2 3 3 4" xfId="742" xr:uid="{162171F4-943B-45A4-8750-6066179B8371}"/>
    <cellStyle name="Heading 3 2 2 3 4" xfId="215" xr:uid="{17D264DB-A40D-4D5E-AECE-38709075CD69}"/>
    <cellStyle name="Heading 3 2 2 3 4 2" xfId="216" xr:uid="{ACDD5A2C-004B-4F82-9804-8DEDFD7024B7}"/>
    <cellStyle name="Heading 3 2 2 3 4 2 2" xfId="746" xr:uid="{0F9F5712-7D1E-4B66-B4DF-9A49D0CC1E0F}"/>
    <cellStyle name="Heading 3 2 2 3 4 3" xfId="217" xr:uid="{CCA7C8B8-0D94-4119-A100-C4013E5CF14A}"/>
    <cellStyle name="Heading 3 2 2 3 4 3 2" xfId="747" xr:uid="{BB90FBDC-AB83-4886-9E1A-972E06F1BFC5}"/>
    <cellStyle name="Heading 3 2 2 3 4 4" xfId="745" xr:uid="{2C3967DD-6CAA-4034-9224-AEA31DF1CEEB}"/>
    <cellStyle name="Heading 3 2 2 3 5" xfId="218" xr:uid="{452D8C1E-45FC-4B10-BA49-7082DBE045D3}"/>
    <cellStyle name="Heading 3 2 2 3 5 2" xfId="219" xr:uid="{3953C5D2-19A1-42EC-9F50-E4F6B8AB38A1}"/>
    <cellStyle name="Heading 3 2 2 3 5 2 2" xfId="749" xr:uid="{51C0D4FC-0A32-4FFF-B935-D9BCC1F68697}"/>
    <cellStyle name="Heading 3 2 2 3 5 3" xfId="748" xr:uid="{5ECFFEB6-CD76-4D53-B35A-2E287FDE77FB}"/>
    <cellStyle name="Heading 3 2 2 3 6" xfId="220" xr:uid="{D98787AB-4F5E-4E8D-87C8-610527A564F2}"/>
    <cellStyle name="Heading 3 2 2 3 6 2" xfId="750" xr:uid="{81CACEA8-ACC9-4099-BE2C-3FA7F49C472A}"/>
    <cellStyle name="Heading 3 2 2 3 7" xfId="730" xr:uid="{E5BD90C1-687A-429B-86B2-3361EF16B8D8}"/>
    <cellStyle name="Heading 3 2 2 4" xfId="221" xr:uid="{2082EF2D-14DE-49AD-80AA-AF82AF1A1D99}"/>
    <cellStyle name="Heading 3 2 2 4 2" xfId="222" xr:uid="{210A1034-2271-4565-90FE-847802018AB9}"/>
    <cellStyle name="Heading 3 2 2 4 2 2" xfId="223" xr:uid="{F3EC9C02-09BD-4684-835B-23023B1EECCB}"/>
    <cellStyle name="Heading 3 2 2 4 2 2 2" xfId="753" xr:uid="{43AF7A24-1393-4221-AE32-88980E5BB0CF}"/>
    <cellStyle name="Heading 3 2 2 4 2 3" xfId="224" xr:uid="{225573A2-9EE4-4BC9-AB49-4025258EE02F}"/>
    <cellStyle name="Heading 3 2 2 4 2 3 2" xfId="754" xr:uid="{21C20E35-C010-4702-96D1-3FE1A12D87E1}"/>
    <cellStyle name="Heading 3 2 2 4 2 4" xfId="752" xr:uid="{DAE1EFFE-1AEE-4CD7-B273-1D5B71932D47}"/>
    <cellStyle name="Heading 3 2 2 4 3" xfId="225" xr:uid="{A854A88D-B735-4407-81C0-539BAE7457D5}"/>
    <cellStyle name="Heading 3 2 2 4 3 2" xfId="226" xr:uid="{5AFC99B5-1F60-48A2-B2AF-90C1A99EC675}"/>
    <cellStyle name="Heading 3 2 2 4 3 2 2" xfId="756" xr:uid="{63256246-C854-43EA-B4E3-B4463DB5B883}"/>
    <cellStyle name="Heading 3 2 2 4 3 3" xfId="227" xr:uid="{65D5F030-1914-40E5-A721-F612F7E73493}"/>
    <cellStyle name="Heading 3 2 2 4 3 3 2" xfId="757" xr:uid="{EB1C3F16-6DCB-4870-A713-FAA97F542B3D}"/>
    <cellStyle name="Heading 3 2 2 4 3 4" xfId="755" xr:uid="{5F8F4EFF-1912-4243-96AB-69933F52C992}"/>
    <cellStyle name="Heading 3 2 2 4 4" xfId="228" xr:uid="{9DA9AD20-6754-4E6C-9079-F8B4CFCA63E9}"/>
    <cellStyle name="Heading 3 2 2 4 4 2" xfId="229" xr:uid="{392A4490-DE19-499F-97B5-11FB3836ED79}"/>
    <cellStyle name="Heading 3 2 2 4 4 2 2" xfId="759" xr:uid="{20BE652D-CAFC-4011-AD97-D3E979A01FD4}"/>
    <cellStyle name="Heading 3 2 2 4 4 3" xfId="758" xr:uid="{D484141C-A9D1-4405-A024-CC7332B16815}"/>
    <cellStyle name="Heading 3 2 2 4 5" xfId="230" xr:uid="{E45E8484-459E-4D4E-956E-F2FA4D851311}"/>
    <cellStyle name="Heading 3 2 2 4 5 2" xfId="760" xr:uid="{28E57195-FFCD-4C9A-BBF2-51A1716A9448}"/>
    <cellStyle name="Heading 3 2 2 4 6" xfId="231" xr:uid="{04A41E1B-4F57-423E-A594-7AB53CDD7EE6}"/>
    <cellStyle name="Heading 3 2 2 4 6 2" xfId="761" xr:uid="{B98A10DD-0BB0-41FE-B400-DD5D46A07A2C}"/>
    <cellStyle name="Heading 3 2 2 4 7" xfId="751" xr:uid="{545576E8-0502-4638-8727-2364D632CBE2}"/>
    <cellStyle name="Heading 3 2 2 5" xfId="232" xr:uid="{E460B920-8B8D-403B-B6E9-9E14BA966E90}"/>
    <cellStyle name="Heading 3 2 2 5 2" xfId="233" xr:uid="{08A0DFDC-2E41-4CFC-9446-6C6438DB8552}"/>
    <cellStyle name="Heading 3 2 2 5 2 2" xfId="234" xr:uid="{5FDB2D58-3839-49CF-A02F-D2E3FD794A77}"/>
    <cellStyle name="Heading 3 2 2 5 2 2 2" xfId="764" xr:uid="{C4E0066C-BEEB-4725-8047-D26D37C4FD0A}"/>
    <cellStyle name="Heading 3 2 2 5 2 3" xfId="235" xr:uid="{5559AB93-D21D-42AC-8031-C671187CD5B6}"/>
    <cellStyle name="Heading 3 2 2 5 2 3 2" xfId="765" xr:uid="{31D913E9-FE7C-4443-93AC-4B64F6F80913}"/>
    <cellStyle name="Heading 3 2 2 5 2 4" xfId="763" xr:uid="{92EED8D9-2E38-41AA-BF65-BCA8B4517D48}"/>
    <cellStyle name="Heading 3 2 2 5 3" xfId="236" xr:uid="{76D3488F-075B-46CE-B205-67DDB1630FE2}"/>
    <cellStyle name="Heading 3 2 2 5 3 2" xfId="237" xr:uid="{3945B636-F0A8-4E8E-9B18-1E0AD3386FE7}"/>
    <cellStyle name="Heading 3 2 2 5 3 2 2" xfId="767" xr:uid="{AAC361A4-9F9B-4201-B093-4232CEA49658}"/>
    <cellStyle name="Heading 3 2 2 5 3 3" xfId="766" xr:uid="{08B1B71D-AFDB-49AD-97AC-FBCC22C9FF30}"/>
    <cellStyle name="Heading 3 2 2 5 4" xfId="238" xr:uid="{89D94B8F-44D4-499C-9EBB-A9854AFDAD63}"/>
    <cellStyle name="Heading 3 2 2 5 4 2" xfId="768" xr:uid="{A93F5640-EB70-4D26-B673-499FF6A09E3D}"/>
    <cellStyle name="Heading 3 2 2 5 5" xfId="239" xr:uid="{9283368F-02C0-49C7-BCB3-8E6DC74934A4}"/>
    <cellStyle name="Heading 3 2 2 5 5 2" xfId="769" xr:uid="{EFC902FB-C5CD-43FA-9EE2-192DA9C1F326}"/>
    <cellStyle name="Heading 3 2 2 5 6" xfId="762" xr:uid="{9F755695-56D6-4EAE-9439-39E32982F31D}"/>
    <cellStyle name="Heading 3 2 2 6" xfId="240" xr:uid="{B64997CD-218F-4196-88A0-CE09F2A6759C}"/>
    <cellStyle name="Heading 3 2 2 6 2" xfId="770" xr:uid="{104D65F6-0E6D-4CBC-A0B5-BE8246B5514E}"/>
    <cellStyle name="Heading 3 2 2 7" xfId="708" xr:uid="{805ABFA5-29BA-4861-8FFA-7B6D9C6FD082}"/>
    <cellStyle name="Heading 3 2 3" xfId="241" xr:uid="{E1F75696-64E9-4C44-8409-9C90FD1B651F}"/>
    <cellStyle name="Heading 3 2 4" xfId="242" xr:uid="{B4D6AE1B-3839-46DA-8188-ABDC80D19F5F}"/>
    <cellStyle name="Heading 3 2 4 2" xfId="243" xr:uid="{40A2EF67-03C2-4C84-8F84-F5A0B31B9FB6}"/>
    <cellStyle name="Heading 3 2 4 2 2" xfId="244" xr:uid="{00147D30-EA7F-4FC3-A6C1-893C379D7B3A}"/>
    <cellStyle name="Heading 3 2 4 2 2 2" xfId="245" xr:uid="{093A2718-F074-430F-857A-CF64587E1873}"/>
    <cellStyle name="Heading 3 2 4 2 2 2 2" xfId="774" xr:uid="{01DE8273-C576-4E01-929F-B86AAEBBF0B6}"/>
    <cellStyle name="Heading 3 2 4 2 2 3" xfId="246" xr:uid="{81DE9E7E-008C-4866-921C-104BDFE04163}"/>
    <cellStyle name="Heading 3 2 4 2 2 3 2" xfId="775" xr:uid="{C9F9869A-577A-4350-B272-2DDD5D5F9F10}"/>
    <cellStyle name="Heading 3 2 4 2 2 4" xfId="773" xr:uid="{E1FFC93D-1EF7-41E5-888A-C60EE5BD2F97}"/>
    <cellStyle name="Heading 3 2 4 2 3" xfId="247" xr:uid="{0DA65BAA-7B5A-4EDB-B3B3-CA6C6165AD0C}"/>
    <cellStyle name="Heading 3 2 4 2 3 2" xfId="248" xr:uid="{9C28AA99-9778-473C-B5BF-B16BDF57A053}"/>
    <cellStyle name="Heading 3 2 4 2 3 2 2" xfId="777" xr:uid="{C42F7A05-D595-44CD-9C9E-438CB2586146}"/>
    <cellStyle name="Heading 3 2 4 2 3 3" xfId="249" xr:uid="{C5C27C11-AE4B-4D52-99A9-BB430CB66AB5}"/>
    <cellStyle name="Heading 3 2 4 2 3 3 2" xfId="778" xr:uid="{49D17125-AC4C-40A6-A9E8-5F6D13BF2B1F}"/>
    <cellStyle name="Heading 3 2 4 2 3 4" xfId="776" xr:uid="{AEF64DDF-F382-4E92-98C4-5B4716BDE4A5}"/>
    <cellStyle name="Heading 3 2 4 2 4" xfId="250" xr:uid="{D91D9797-D794-4087-8156-7D28C4A8880E}"/>
    <cellStyle name="Heading 3 2 4 2 4 2" xfId="251" xr:uid="{DFE3A7A2-3ED3-4A73-BB23-D30E02EAF980}"/>
    <cellStyle name="Heading 3 2 4 2 4 2 2" xfId="780" xr:uid="{BFFA19D0-B1EE-4536-B679-0BCEC82E7E66}"/>
    <cellStyle name="Heading 3 2 4 2 4 3" xfId="779" xr:uid="{3D27A4F9-0F8B-4715-9C87-725ED1893FB9}"/>
    <cellStyle name="Heading 3 2 4 2 5" xfId="252" xr:uid="{CE282574-4684-44F9-839C-91198C41A1D9}"/>
    <cellStyle name="Heading 3 2 4 2 5 2" xfId="781" xr:uid="{4F80B887-54E5-4C15-B0E5-7E108A2AB7D5}"/>
    <cellStyle name="Heading 3 2 4 2 6" xfId="253" xr:uid="{7E7FBB7F-F313-4C82-AFDF-55FC37B983C6}"/>
    <cellStyle name="Heading 3 2 4 2 6 2" xfId="782" xr:uid="{6BE30F50-F0A5-4384-A669-1808A60E2A03}"/>
    <cellStyle name="Heading 3 2 4 2 7" xfId="772" xr:uid="{7F2D39FD-96B0-4CF5-B62F-30091A074744}"/>
    <cellStyle name="Heading 3 2 4 3" xfId="254" xr:uid="{252ACCBB-6820-4A23-8FA5-2E5A02FC189B}"/>
    <cellStyle name="Heading 3 2 4 3 2" xfId="255" xr:uid="{DA3BDD0F-816A-4146-8100-CC06873F0964}"/>
    <cellStyle name="Heading 3 2 4 3 2 2" xfId="784" xr:uid="{840A0FEC-8762-49AA-B1F8-B496F7DB3CA2}"/>
    <cellStyle name="Heading 3 2 4 3 3" xfId="256" xr:uid="{CDCCABE9-39A6-443C-95FB-B83254C24FE6}"/>
    <cellStyle name="Heading 3 2 4 3 3 2" xfId="785" xr:uid="{7B5AAF4B-2199-468A-96C1-3158A8894AE3}"/>
    <cellStyle name="Heading 3 2 4 3 4" xfId="783" xr:uid="{7E26C6B8-E5D4-413A-BEED-1A57854EB2F8}"/>
    <cellStyle name="Heading 3 2 4 4" xfId="257" xr:uid="{1CCEF9F1-1FC0-4E37-8B7B-8FE78AF32267}"/>
    <cellStyle name="Heading 3 2 4 4 2" xfId="258" xr:uid="{DEE42040-D35F-40E3-A024-EE06CDB60629}"/>
    <cellStyle name="Heading 3 2 4 4 2 2" xfId="787" xr:uid="{DD71653F-FBCC-4615-8BC6-FA531189B642}"/>
    <cellStyle name="Heading 3 2 4 4 3" xfId="259" xr:uid="{E0B81646-6A00-45A9-933D-4CECF81DE2A5}"/>
    <cellStyle name="Heading 3 2 4 4 3 2" xfId="788" xr:uid="{B15E7A7F-3955-4C0B-93C2-CF83187CEE9B}"/>
    <cellStyle name="Heading 3 2 4 4 4" xfId="786" xr:uid="{88F5A77B-0408-4372-A804-3C7597250FB1}"/>
    <cellStyle name="Heading 3 2 4 5" xfId="260" xr:uid="{39B2C38B-F6BB-429F-8CA9-E6A7E51A9183}"/>
    <cellStyle name="Heading 3 2 4 5 2" xfId="261" xr:uid="{0585C7DA-F734-4CA8-BC34-ED80B592E833}"/>
    <cellStyle name="Heading 3 2 4 5 2 2" xfId="790" xr:uid="{19987A54-8713-4921-9F14-00F2A437B965}"/>
    <cellStyle name="Heading 3 2 4 5 3" xfId="789" xr:uid="{A238FB99-EE8C-413A-AD93-DFA32F1E7A12}"/>
    <cellStyle name="Heading 3 2 4 6" xfId="262" xr:uid="{FD7C2927-B18C-4C88-906B-D158E3734914}"/>
    <cellStyle name="Heading 3 2 4 6 2" xfId="791" xr:uid="{91269D17-3B9D-439F-8444-40010ECC4E45}"/>
    <cellStyle name="Heading 3 2 4 7" xfId="771" xr:uid="{7F5C61DF-5348-4EA1-AA46-1285680E9CAB}"/>
    <cellStyle name="Heading 3 2 5" xfId="263" xr:uid="{2294E128-1748-4626-811F-6EFFA2E583DD}"/>
    <cellStyle name="Heading 3 2 5 2" xfId="264" xr:uid="{DE960AE7-208C-4E6E-85C0-1588FD6CBC77}"/>
    <cellStyle name="Heading 3 2 5 2 2" xfId="265" xr:uid="{19B1DAD5-4BE4-4C0B-827D-DDF763AB5F40}"/>
    <cellStyle name="Heading 3 2 5 2 2 2" xfId="266" xr:uid="{B2340758-0723-4CD0-B8F4-82F988A46D26}"/>
    <cellStyle name="Heading 3 2 5 2 2 2 2" xfId="795" xr:uid="{532EB2EA-0D10-47FB-85D6-EAB6DAFE201F}"/>
    <cellStyle name="Heading 3 2 5 2 2 3" xfId="267" xr:uid="{98B0A2DF-29D0-4407-B97A-A727B06FE068}"/>
    <cellStyle name="Heading 3 2 5 2 2 3 2" xfId="796" xr:uid="{1EE9B2D7-EABC-46FF-B8C8-E9E530A62E0D}"/>
    <cellStyle name="Heading 3 2 5 2 2 4" xfId="794" xr:uid="{DD95227E-9F49-41CD-9E05-4BAA86A68F72}"/>
    <cellStyle name="Heading 3 2 5 2 3" xfId="268" xr:uid="{584F0F89-90C1-4DC8-902B-79D5F16D9974}"/>
    <cellStyle name="Heading 3 2 5 2 3 2" xfId="269" xr:uid="{80DC0130-FFAB-4AE7-9135-621AC5C0EF66}"/>
    <cellStyle name="Heading 3 2 5 2 3 2 2" xfId="798" xr:uid="{D7FA7057-98A6-4A03-9269-1F38965E4B0E}"/>
    <cellStyle name="Heading 3 2 5 2 3 3" xfId="270" xr:uid="{A9E02631-B90A-447A-8143-059B6558A846}"/>
    <cellStyle name="Heading 3 2 5 2 3 3 2" xfId="799" xr:uid="{51576EB5-4CC0-425D-A4B9-7FC1C0AFB2A5}"/>
    <cellStyle name="Heading 3 2 5 2 3 4" xfId="797" xr:uid="{A1322010-5D5F-407F-BC63-9D3A83340235}"/>
    <cellStyle name="Heading 3 2 5 2 4" xfId="271" xr:uid="{C9607B4B-417E-43C5-A25F-5A00F2C84DAB}"/>
    <cellStyle name="Heading 3 2 5 2 4 2" xfId="272" xr:uid="{98ADCF4B-CCF5-4B24-8113-05F07B561606}"/>
    <cellStyle name="Heading 3 2 5 2 4 2 2" xfId="801" xr:uid="{CE2968B4-AF32-41F7-9F3A-C4F42E4F34D6}"/>
    <cellStyle name="Heading 3 2 5 2 4 3" xfId="800" xr:uid="{1934A982-2ECA-48B8-B451-4EEE1FAF2FA2}"/>
    <cellStyle name="Heading 3 2 5 2 5" xfId="273" xr:uid="{7F63A0E2-F28A-43DF-BBAC-970461419757}"/>
    <cellStyle name="Heading 3 2 5 2 5 2" xfId="802" xr:uid="{78F2E257-D5E2-451B-A82A-D0C782EA71CD}"/>
    <cellStyle name="Heading 3 2 5 2 6" xfId="274" xr:uid="{2D94AABA-12A1-4144-BAE6-52D52F9D23FB}"/>
    <cellStyle name="Heading 3 2 5 2 6 2" xfId="803" xr:uid="{0C6F45DF-14FA-4E8A-8446-AE78733CCFE5}"/>
    <cellStyle name="Heading 3 2 5 2 7" xfId="793" xr:uid="{DFB62D50-2825-403F-A04D-33F5D218C3E2}"/>
    <cellStyle name="Heading 3 2 5 3" xfId="275" xr:uid="{B02E50C6-24D9-4BFE-B936-EF435F3C7DFA}"/>
    <cellStyle name="Heading 3 2 5 3 2" xfId="276" xr:uid="{0C8AA5F4-921D-4F4D-8D87-DBEFF2DAB2BB}"/>
    <cellStyle name="Heading 3 2 5 3 2 2" xfId="805" xr:uid="{B8D459D6-214C-407C-8E43-BC93025B8117}"/>
    <cellStyle name="Heading 3 2 5 3 3" xfId="277" xr:uid="{D43B4C80-3A94-4608-91B0-F3E6ECF37BD4}"/>
    <cellStyle name="Heading 3 2 5 3 3 2" xfId="806" xr:uid="{6CC79FB1-6067-405C-9CC4-394E4C37C154}"/>
    <cellStyle name="Heading 3 2 5 3 4" xfId="804" xr:uid="{CBFB7D1A-219C-4626-B2B0-69BF9510F563}"/>
    <cellStyle name="Heading 3 2 5 4" xfId="278" xr:uid="{B3707BD4-9D22-42EB-AC19-F50C8C8EE244}"/>
    <cellStyle name="Heading 3 2 5 4 2" xfId="279" xr:uid="{C98E9B71-9ACB-4512-8D29-F667E621D2B3}"/>
    <cellStyle name="Heading 3 2 5 4 2 2" xfId="808" xr:uid="{9A9C35A9-7964-420D-BE7C-086EA44C6551}"/>
    <cellStyle name="Heading 3 2 5 4 3" xfId="280" xr:uid="{9E3A4D64-2C7F-4F17-854C-CE7A1FCF93EB}"/>
    <cellStyle name="Heading 3 2 5 4 3 2" xfId="809" xr:uid="{3939797D-22F4-42D3-BC1A-C8F1CD58A14F}"/>
    <cellStyle name="Heading 3 2 5 4 4" xfId="807" xr:uid="{C8AD2B4C-7FC6-4B6C-B8A4-7EB936D46909}"/>
    <cellStyle name="Heading 3 2 5 5" xfId="281" xr:uid="{616273A4-D928-482B-8E6A-C069D4B88ACE}"/>
    <cellStyle name="Heading 3 2 5 5 2" xfId="282" xr:uid="{0759777B-2F2A-47EF-A16B-B47BE9589087}"/>
    <cellStyle name="Heading 3 2 5 5 2 2" xfId="811" xr:uid="{497FFCB8-E15F-4381-A7D1-E8AA4780B3F8}"/>
    <cellStyle name="Heading 3 2 5 5 3" xfId="810" xr:uid="{9BB2CC95-0F1D-42A6-8F23-A7AB2C1D49F7}"/>
    <cellStyle name="Heading 3 2 5 6" xfId="283" xr:uid="{766F75B2-CC4C-4EDA-9D0C-22CC69682621}"/>
    <cellStyle name="Heading 3 2 5 6 2" xfId="812" xr:uid="{AC4AFD15-5135-4A41-B53A-F40636946BBF}"/>
    <cellStyle name="Heading 3 2 5 7" xfId="792" xr:uid="{6792D4B5-93AF-44CB-A5F1-25C95CC1A8C5}"/>
    <cellStyle name="Heading 3 2 6" xfId="284" xr:uid="{BC9BFC62-0CF5-48FE-843E-F7BB101C3483}"/>
    <cellStyle name="Heading 3 2 6 2" xfId="285" xr:uid="{10824873-D5A9-4B5A-B27E-BC50BE83502A}"/>
    <cellStyle name="Heading 3 2 6 2 2" xfId="286" xr:uid="{C07ABF70-A9D6-41B1-88BC-22C2ECFADC76}"/>
    <cellStyle name="Heading 3 2 6 2 2 2" xfId="815" xr:uid="{DB8C4F76-1EF8-4DC6-844B-2CE4DF939DF1}"/>
    <cellStyle name="Heading 3 2 6 2 3" xfId="287" xr:uid="{1E1CD0BF-A78D-4B95-A47E-1FA769A0BD92}"/>
    <cellStyle name="Heading 3 2 6 2 3 2" xfId="816" xr:uid="{AB5080EB-F0DE-4C29-81DA-B3F45B901540}"/>
    <cellStyle name="Heading 3 2 6 2 4" xfId="814" xr:uid="{C760F78B-051E-445F-BB64-B87197F7A220}"/>
    <cellStyle name="Heading 3 2 6 3" xfId="288" xr:uid="{16CC7CCA-D18A-49F6-97AD-FB06667342DC}"/>
    <cellStyle name="Heading 3 2 6 3 2" xfId="289" xr:uid="{4E4E1901-71BF-4C80-B115-4C7173BAA5E9}"/>
    <cellStyle name="Heading 3 2 6 3 2 2" xfId="818" xr:uid="{280FC4DF-8C4E-4E9F-9F69-0BD92806814C}"/>
    <cellStyle name="Heading 3 2 6 3 3" xfId="290" xr:uid="{3EB66CFC-DF7B-4557-A434-EA5606398157}"/>
    <cellStyle name="Heading 3 2 6 3 3 2" xfId="819" xr:uid="{0680E253-92A9-409F-ABE9-36FC3E70EF5E}"/>
    <cellStyle name="Heading 3 2 6 3 4" xfId="817" xr:uid="{EE444EC9-9513-4FCB-B777-BE524E5B7C77}"/>
    <cellStyle name="Heading 3 2 6 4" xfId="291" xr:uid="{3DB56536-20BF-4B0E-A5B2-6368700AE43B}"/>
    <cellStyle name="Heading 3 2 6 4 2" xfId="292" xr:uid="{0714E20C-AEE4-46E4-AEE0-075A39BB64ED}"/>
    <cellStyle name="Heading 3 2 6 4 2 2" xfId="821" xr:uid="{5EC484DC-629D-4496-84DB-52C629B88358}"/>
    <cellStyle name="Heading 3 2 6 4 3" xfId="820" xr:uid="{BE284E77-B906-469F-9AC7-65F59A75AA5E}"/>
    <cellStyle name="Heading 3 2 6 5" xfId="293" xr:uid="{E6480354-FA63-4FEE-B975-F6F3EC027429}"/>
    <cellStyle name="Heading 3 2 6 5 2" xfId="822" xr:uid="{27E56FD3-DF4F-447A-9FB9-6772EEC7364B}"/>
    <cellStyle name="Heading 3 2 6 6" xfId="294" xr:uid="{42C0CBBF-E5FE-4CC7-BC90-77FD64F9D1AD}"/>
    <cellStyle name="Heading 3 2 6 6 2" xfId="823" xr:uid="{C186C2BB-0176-46F5-9FBE-3AF4CE1DE5A5}"/>
    <cellStyle name="Heading 3 2 6 7" xfId="813" xr:uid="{E778BC91-83D7-464E-8E69-CB689991A19D}"/>
    <cellStyle name="Heading 3 2 7" xfId="295" xr:uid="{C5CC22FE-7D80-4B3B-ACF8-BE18894E44B8}"/>
    <cellStyle name="Heading 3 2 7 2" xfId="296" xr:uid="{6A5DA793-DB89-4431-A922-794E3A7A86D3}"/>
    <cellStyle name="Heading 3 2 7 2 2" xfId="297" xr:uid="{A9C61AFE-A008-4FC7-90FD-D2710B705A95}"/>
    <cellStyle name="Heading 3 2 7 2 2 2" xfId="826" xr:uid="{49395060-83E7-4049-8475-2D18DF828FE3}"/>
    <cellStyle name="Heading 3 2 7 2 3" xfId="298" xr:uid="{3DF4DE70-5D38-41FA-A40E-799AC95C97B4}"/>
    <cellStyle name="Heading 3 2 7 2 3 2" xfId="827" xr:uid="{B2720742-C5C1-4B16-B11F-0C7DE5397C71}"/>
    <cellStyle name="Heading 3 2 7 2 4" xfId="825" xr:uid="{60AAE9C4-3250-4032-9E70-1DE69E623EF5}"/>
    <cellStyle name="Heading 3 2 7 3" xfId="299" xr:uid="{B16F0703-6FB7-4EB5-8BF2-1C7F16D25BF9}"/>
    <cellStyle name="Heading 3 2 7 3 2" xfId="300" xr:uid="{13183E79-7775-4DA7-8C5E-0829026CADD4}"/>
    <cellStyle name="Heading 3 2 7 3 2 2" xfId="829" xr:uid="{7734C7B1-5C07-4794-A04D-663F002EFAE7}"/>
    <cellStyle name="Heading 3 2 7 3 3" xfId="828" xr:uid="{FBBE4E44-0ED8-47BF-BF54-ED1C2A16C3BD}"/>
    <cellStyle name="Heading 3 2 7 4" xfId="301" xr:uid="{44A1FB7A-017D-43E4-B0A1-6222CB35CA35}"/>
    <cellStyle name="Heading 3 2 7 4 2" xfId="830" xr:uid="{38F4D3D3-B1DF-4543-9EA2-7EB8051D19A8}"/>
    <cellStyle name="Heading 3 2 7 5" xfId="302" xr:uid="{0C914AA4-62E0-4B36-926D-F63F089378A2}"/>
    <cellStyle name="Heading 3 2 7 5 2" xfId="831" xr:uid="{345AC354-D900-48B6-A993-971F9601CC41}"/>
    <cellStyle name="Heading 3 2 7 6" xfId="824" xr:uid="{ACBEB252-A8DC-4268-9B66-60D59EB6D690}"/>
    <cellStyle name="Heading 3 2 8" xfId="303" xr:uid="{948CDDD4-2E78-4D60-8DE1-FA0F41447BC7}"/>
    <cellStyle name="Heading 3 2 8 2" xfId="832" xr:uid="{9B7CE29C-866B-4293-8421-81DC198B4ACE}"/>
    <cellStyle name="Heading 3 2 9" xfId="707" xr:uid="{A178EA32-EC0D-43E8-BCD3-55211A3A27F8}"/>
    <cellStyle name="Heading 3 3" xfId="304" xr:uid="{017DC84F-95FF-4882-946B-65BE467BA03B}"/>
    <cellStyle name="Heading 4 2" xfId="305" xr:uid="{6D492A24-F160-45C8-8EC2-45876CAB4D60}"/>
    <cellStyle name="Heading 4 2 2" xfId="306" xr:uid="{687326CA-FEC4-4F0D-80BD-93A050B8BA9C}"/>
    <cellStyle name="Heading 4 3" xfId="307" xr:uid="{189EF774-954F-4885-A288-8D0C167EEA75}"/>
    <cellStyle name="Heading(4)" xfId="308" xr:uid="{4357E84D-550E-4619-9103-3947C4E59571}"/>
    <cellStyle name="Hyperlink 2" xfId="309" xr:uid="{78217D18-548B-4630-A7FC-F95B8D1FD0A0}"/>
    <cellStyle name="Hyperlink 2 2" xfId="310" xr:uid="{6797BBC8-D48C-4F04-8C7A-24EA4E5BCA35}"/>
    <cellStyle name="Hyperlink 2 3" xfId="311" xr:uid="{126B79A8-046B-418B-A5AA-8250703F4DEB}"/>
    <cellStyle name="Hyperlink 2 4" xfId="312" xr:uid="{E06BA4D4-FC9C-4819-A9C9-321E28600412}"/>
    <cellStyle name="Hyperlink 3" xfId="313" xr:uid="{259D61E3-D0D7-46DC-8E92-5A23020BA826}"/>
    <cellStyle name="Hyperlink 4" xfId="314" xr:uid="{2BB13120-DF80-4705-890B-27D2BA4045FE}"/>
    <cellStyle name="Hyperlink Arrow" xfId="315" xr:uid="{1A521F69-BBCC-43D2-BEF4-41FACDE9F01D}"/>
    <cellStyle name="Hyperlink Text" xfId="316" xr:uid="{CEC5888C-F3CB-436F-9809-9E24456AEB12}"/>
    <cellStyle name="import" xfId="317" xr:uid="{A89E174C-D567-443D-8480-5B0D9C8DC50D}"/>
    <cellStyle name="import%" xfId="318" xr:uid="{1FF9160D-A83E-49E1-BBCD-4ADFA30AAC42}"/>
    <cellStyle name="import_ICRC Electricity model 1-1  (1 Feb 2003) " xfId="319" xr:uid="{D2519FA9-1091-484A-8B2A-D6AC7CD598F8}"/>
    <cellStyle name="Input 2" xfId="320" xr:uid="{546BABCA-6695-473F-A3F4-F08EAD0133EE}"/>
    <cellStyle name="Input 2 2" xfId="321" xr:uid="{F2DE6B28-A3E4-419E-A215-C5CE1913FB0D}"/>
    <cellStyle name="Input 2 2 2" xfId="322" xr:uid="{9B681A26-A6A3-4CE1-95D8-6A30595A0719}"/>
    <cellStyle name="Input 2 3" xfId="323" xr:uid="{5DBC51CB-5507-45A3-8489-EF6BDE0625D5}"/>
    <cellStyle name="Input 2 3 2" xfId="324" xr:uid="{2F70D833-9182-43AC-BC2A-EE8FBF944D9A}"/>
    <cellStyle name="Input 2 3 3" xfId="325" xr:uid="{21493529-B881-4E65-83B6-41E197DB0C76}"/>
    <cellStyle name="Input 2 4" xfId="326" xr:uid="{186A8F02-D6EB-45CB-ABC2-9A7D0993FCFE}"/>
    <cellStyle name="Input1" xfId="327" xr:uid="{3E8AA4DF-7ABF-4F7E-976E-2612E42FE4C2}"/>
    <cellStyle name="Input1 2" xfId="328" xr:uid="{C809AEEB-2483-4924-B240-1252D94108ED}"/>
    <cellStyle name="Input1 2 2" xfId="329" xr:uid="{E37857EA-0B20-4320-AAC3-ECE48FEADAC4}"/>
    <cellStyle name="Input1 3" xfId="330" xr:uid="{E39766B8-3E07-4295-826A-597A1CFACA4D}"/>
    <cellStyle name="Input1 3 2" xfId="331" xr:uid="{51D00F0E-D563-4002-BF64-20112AE690AA}"/>
    <cellStyle name="Input1 4" xfId="332" xr:uid="{6ABDB28C-514E-409C-9143-2219F6952837}"/>
    <cellStyle name="Input1 5" xfId="333" xr:uid="{37D06527-D5C8-470D-B7F6-CAA66D63AFE9}"/>
    <cellStyle name="Input1%" xfId="334" xr:uid="{FBB23B64-7CF4-4FFE-B1B7-85ECE1BE26B0}"/>
    <cellStyle name="Input1_ICRC Electricity model 1-1  (1 Feb 2003) " xfId="335" xr:uid="{80A26005-B880-4EAC-98C4-A59DE9510AB4}"/>
    <cellStyle name="Input1default" xfId="336" xr:uid="{92BFEB94-FA97-4852-AC66-608EEBD22C9F}"/>
    <cellStyle name="Input1default%" xfId="337" xr:uid="{49EBF4EA-3973-4B7C-A979-3B24B61D4DCF}"/>
    <cellStyle name="Input2" xfId="338" xr:uid="{D79A92E3-FF06-41DD-8F75-C7D0821F8F61}"/>
    <cellStyle name="Input2 2" xfId="339" xr:uid="{E69EF57B-7791-45E8-8137-A7BDADBB8621}"/>
    <cellStyle name="Input2 3" xfId="340" xr:uid="{2B74C0CB-B668-4F2D-95BA-BEC6D3837E05}"/>
    <cellStyle name="Input3" xfId="341" xr:uid="{35DE19A7-074B-401C-9797-BD0D1D977391}"/>
    <cellStyle name="Input3 2" xfId="342" xr:uid="{833E621C-9E61-4295-A46D-94E67A4E4519}"/>
    <cellStyle name="Input3 3" xfId="343" xr:uid="{2621DB35-1722-49A6-9DD2-C9D74608652D}"/>
    <cellStyle name="InputCell" xfId="344" xr:uid="{D89547BE-7213-409C-8DAB-399489E0A8C8}"/>
    <cellStyle name="InputCell 2" xfId="345" xr:uid="{965F18DA-ED5C-4AC8-9FC6-38CABF6A7BFB}"/>
    <cellStyle name="InputCell 3" xfId="346" xr:uid="{3915233B-518E-4495-BE64-CED3B9ABBBB0}"/>
    <cellStyle name="InputCellText" xfId="347" xr:uid="{9C6E21F2-FFA3-4FE6-8627-9F710E7EC99D}"/>
    <cellStyle name="InputCellText 2" xfId="348" xr:uid="{96FEBC21-6CB9-44F2-B90C-C410A8E21CBD}"/>
    <cellStyle name="InputCellText 3" xfId="349" xr:uid="{6C3E65DF-0BE3-434F-B636-AB826522BA55}"/>
    <cellStyle name="key result" xfId="350" xr:uid="{748C001E-853A-4B19-AEBE-D255C2749C7E}"/>
    <cellStyle name="Lines" xfId="351" xr:uid="{300B6520-12A2-4089-8ED6-11F4CEC55EBB}"/>
    <cellStyle name="Linked Cell 2" xfId="352" xr:uid="{E391F3A7-ECA7-4E38-A298-2B03816C1BB5}"/>
    <cellStyle name="Local import" xfId="353" xr:uid="{2CACD2C5-1954-433D-92D8-1DAB5F1A6463}"/>
    <cellStyle name="Local import %" xfId="354" xr:uid="{EF78AA0C-21B0-440D-A055-26869E71F725}"/>
    <cellStyle name="Mine" xfId="355" xr:uid="{06832B22-4DF6-45D7-916C-E8E93523466D}"/>
    <cellStyle name="Model Name" xfId="356" xr:uid="{6F9B0A71-48D6-4DF0-B935-7B42FB5F0E31}"/>
    <cellStyle name="Neutral 2" xfId="357" xr:uid="{EA661FDE-32B4-4F49-B600-5F217F287567}"/>
    <cellStyle name="NonInputCell" xfId="358" xr:uid="{11A4F81F-AC7D-4F14-BF9B-911286C772EB}"/>
    <cellStyle name="NonInputCell 2" xfId="359" xr:uid="{B4DE31C8-1B72-489D-9190-CAA5A22F9B6B}"/>
    <cellStyle name="NonInputCell 3" xfId="360" xr:uid="{B554ADAB-2F57-4204-9B81-9C686AE93E93}"/>
    <cellStyle name="Normal" xfId="0" builtinId="0"/>
    <cellStyle name="Normal - Style1" xfId="361" xr:uid="{CD83F3DD-52E8-44B9-A6B3-938112691C4F}"/>
    <cellStyle name="Normal 10" xfId="8" xr:uid="{54923FA7-88EB-48AA-B280-1D886E0AC875}"/>
    <cellStyle name="Normal 10 2" xfId="362" xr:uid="{5B2C75FC-5FAE-4709-B089-8748F46AF69D}"/>
    <cellStyle name="Normal 10 2 2 2" xfId="696" xr:uid="{BD26A45A-7858-4E21-AD13-7CB8ADFF86E3}"/>
    <cellStyle name="Normal 11" xfId="363" xr:uid="{93048AB1-E685-4D56-AACA-B950DFDC7682}"/>
    <cellStyle name="Normal 11 2" xfId="364" xr:uid="{3D174FA5-C23C-4C98-B2CC-B1B0C2F5A031}"/>
    <cellStyle name="Normal 11 3" xfId="365" xr:uid="{25370FF2-DBD0-499D-9E78-C7731B7A847E}"/>
    <cellStyle name="Normal 11 4" xfId="366" xr:uid="{11F9D9B3-5461-4141-BC24-D109129E27BC}"/>
    <cellStyle name="Normal 114" xfId="367" xr:uid="{EC4790B8-FFE9-47F5-893E-F6EF7D2E763E}"/>
    <cellStyle name="Normal 114 2" xfId="368" xr:uid="{126F8CFF-B621-437C-A9C6-6624C4263836}"/>
    <cellStyle name="Normal 12" xfId="369" xr:uid="{750630B6-D0D2-448F-A7F1-4A3F77D5F064}"/>
    <cellStyle name="Normal 12 2" xfId="370" xr:uid="{9E8C7B82-F8FB-4C7F-B69D-8F7B69F3A421}"/>
    <cellStyle name="Normal 13" xfId="371" xr:uid="{B495681A-096B-4F2B-9DA3-F6071697F5EE}"/>
    <cellStyle name="Normal 13 2" xfId="6" xr:uid="{C56816D9-2D63-407A-9B78-F505E00A923E}"/>
    <cellStyle name="Normal 13_29(d) - Gas extensions -tariffs" xfId="372" xr:uid="{750911C3-B946-4FF4-8BC4-59F2CDBB7236}"/>
    <cellStyle name="Normal 14" xfId="10" xr:uid="{FE07FC6D-7883-44C3-B4CA-833B93582CC1}"/>
    <cellStyle name="Normal 14 2" xfId="373" xr:uid="{5F962590-F8E9-495E-9399-D209295DEEDE}"/>
    <cellStyle name="Normal 14 3" xfId="374" xr:uid="{8ED4DEEE-FACE-41CB-90DD-A58A661FC3EA}"/>
    <cellStyle name="Normal 14 3 2" xfId="375" xr:uid="{65462294-DB1C-4762-BF29-E0535CC4609B}"/>
    <cellStyle name="Normal 14 3 3" xfId="376" xr:uid="{4B556811-A279-450B-B1A2-0BB313A5D95E}"/>
    <cellStyle name="Normal 14 4" xfId="377" xr:uid="{BC62025F-2C8B-4A31-941A-53E9235135F6}"/>
    <cellStyle name="Normal 14 5" xfId="378" xr:uid="{0710342C-A211-4259-BD23-0958FC84C220}"/>
    <cellStyle name="Normal 15" xfId="379" xr:uid="{325E457A-8D0E-4064-833D-C6D3021CC778}"/>
    <cellStyle name="Normal 15 2" xfId="380" xr:uid="{947EB1C9-C14E-45AC-9E23-03D17C23CA30}"/>
    <cellStyle name="Normal 16" xfId="381" xr:uid="{0D38AD5E-50EC-449C-8C24-6F57FCB728E2}"/>
    <cellStyle name="Normal 16 2" xfId="382" xr:uid="{8DE4BF32-F4A2-4E1A-BC63-78AA0255537B}"/>
    <cellStyle name="Normal 16 3" xfId="383" xr:uid="{33E63BCD-97BD-442B-A6F9-3286AAAED860}"/>
    <cellStyle name="Normal 17" xfId="384" xr:uid="{AB2996F5-A889-4DC7-AC51-36C81461B15D}"/>
    <cellStyle name="Normal 17 2" xfId="385" xr:uid="{D093AA2F-4F1E-4573-AFEA-935DB0BBC107}"/>
    <cellStyle name="Normal 17 2 2" xfId="386" xr:uid="{EECCE677-DEBE-418F-8584-4BDFE1A36E24}"/>
    <cellStyle name="Normal 17 2 2 2" xfId="387" xr:uid="{9CF5C689-C5A0-4A52-BED7-760128B723D9}"/>
    <cellStyle name="Normal 17 2 2 3" xfId="388" xr:uid="{7AAA7D0F-801F-4A2C-91DA-75221DCE0F10}"/>
    <cellStyle name="Normal 17 2 3" xfId="389" xr:uid="{574DEFD2-6CED-488B-8FCA-3260DB05297C}"/>
    <cellStyle name="Normal 17 2 4" xfId="390" xr:uid="{82533ED0-0F39-4FB7-A243-EF3ED8E28628}"/>
    <cellStyle name="Normal 17 3" xfId="391" xr:uid="{6023324D-F28D-44D0-9269-57D62EB5A5F4}"/>
    <cellStyle name="Normal 17 3 2" xfId="392" xr:uid="{5A55FE5D-D903-40EF-9216-404A6BED5525}"/>
    <cellStyle name="Normal 17 3 2 2" xfId="393" xr:uid="{B8701DEC-950A-4E4D-B3CE-55F35115349F}"/>
    <cellStyle name="Normal 17 3 2 3" xfId="394" xr:uid="{F786B9FB-844E-4EE5-B83F-5F0E4208231B}"/>
    <cellStyle name="Normal 17 3 3" xfId="395" xr:uid="{C862F1C7-83EF-49F7-86C7-8F57A3288866}"/>
    <cellStyle name="Normal 17 3 4" xfId="396" xr:uid="{41CB58D6-65FD-4C90-9FFA-5F9443758163}"/>
    <cellStyle name="Normal 17 4" xfId="397" xr:uid="{2CFE6146-AA75-4C1C-9481-D40EC4EB4ABB}"/>
    <cellStyle name="Normal 17 4 2" xfId="398" xr:uid="{984F71FD-11E1-4619-BDE9-58C4A8B7AC84}"/>
    <cellStyle name="Normal 17 4 3" xfId="399" xr:uid="{493C59EE-716D-495D-B0AD-70A18F9F432F}"/>
    <cellStyle name="Normal 17 5" xfId="400" xr:uid="{2ABF479F-1EBC-496E-919A-E8FFE87D8D3B}"/>
    <cellStyle name="Normal 17 6" xfId="401" xr:uid="{69C962F6-9946-4BC6-BFC5-7C537FD8CB3E}"/>
    <cellStyle name="Normal 18" xfId="402" xr:uid="{82C2DB76-1128-480D-882F-E138701D3C5A}"/>
    <cellStyle name="Normal 18 2" xfId="403" xr:uid="{7A2556E8-5A58-433F-A5C9-9FE9B32AA581}"/>
    <cellStyle name="Normal 19" xfId="404" xr:uid="{FDB183E9-86A5-4C3B-A1B8-524209170E4C}"/>
    <cellStyle name="Normal 2" xfId="4" xr:uid="{391E054D-BCAA-4DD6-AED1-1DDFCAC3CFE8}"/>
    <cellStyle name="Normal 2 2" xfId="406" xr:uid="{7069EBCC-D274-40AB-843B-4759BD5534D9}"/>
    <cellStyle name="Normal 2 2 2" xfId="5" xr:uid="{8E40726B-04B4-4015-A24D-7F5A6DEBA20E}"/>
    <cellStyle name="Normal 2 2 3" xfId="407" xr:uid="{D1D27799-DC7C-4365-A4A7-68370C357786}"/>
    <cellStyle name="Normal 2 2 4" xfId="408" xr:uid="{47240545-A444-4548-B6F5-3A33FBF492F8}"/>
    <cellStyle name="Normal 2 2 5" xfId="409" xr:uid="{BED4E08B-1E9B-4F01-BC65-3A69C2FCDECD}"/>
    <cellStyle name="Normal 2 3" xfId="410" xr:uid="{E21FA26B-F44C-4661-B9BB-E69FCECF9508}"/>
    <cellStyle name="Normal 2 3 2" xfId="411" xr:uid="{78DE6FDF-CA0E-4CFB-A812-86FB1C16346F}"/>
    <cellStyle name="Normal 2 3_29(d) - Gas extensions -tariffs" xfId="412" xr:uid="{E3784535-0387-4914-9915-6D4D21D62E5A}"/>
    <cellStyle name="Normal 2 4" xfId="413" xr:uid="{20FDFB2C-A852-45AF-A603-55EA921CDA70}"/>
    <cellStyle name="Normal 2 4 2" xfId="414" xr:uid="{17E46672-2EFF-4E33-A7E2-D95709C4C8DB}"/>
    <cellStyle name="Normal 2 4 3" xfId="415" xr:uid="{D6FAE827-C97A-4162-9EDB-CD9B35B36740}"/>
    <cellStyle name="Normal 2 5" xfId="11" xr:uid="{59AB2757-E561-4E05-A86D-00B686165CC8}"/>
    <cellStyle name="Normal 2 6" xfId="416" xr:uid="{9D94584C-8E96-4416-B145-44E91C2AF232}"/>
    <cellStyle name="Normal 2 7" xfId="405" xr:uid="{D762A408-1572-4525-8C05-AFF284BE0EF7}"/>
    <cellStyle name="Normal 2 8" xfId="833" xr:uid="{92F3201D-101F-4DFB-A0CB-23371227BF95}"/>
    <cellStyle name="Normal 2_29(d) - Gas extensions -tariffs" xfId="417" xr:uid="{4D42D4CC-695F-490F-BA17-172AE6A23BC3}"/>
    <cellStyle name="Normal 20" xfId="418" xr:uid="{7252732D-2F99-4323-862E-EEEEBCB2ADC6}"/>
    <cellStyle name="Normal 20 2" xfId="419" xr:uid="{D86B765B-FEAB-4400-9147-67EE967D752A}"/>
    <cellStyle name="Normal 20 2 2" xfId="420" xr:uid="{C9446A4C-8E63-4684-8441-09CE8B4408E1}"/>
    <cellStyle name="Normal 20 3" xfId="421" xr:uid="{4B12A595-95CC-4103-AF5C-1E207B481914}"/>
    <cellStyle name="Normal 20 4" xfId="422" xr:uid="{578307D0-24F5-44CF-A339-AC99BE869F4D}"/>
    <cellStyle name="Normal 21" xfId="423" xr:uid="{6BB9AE8C-6BE9-400A-A9CB-E76D44DA35E4}"/>
    <cellStyle name="Normal 21 2" xfId="424" xr:uid="{233A8B7D-BDCF-4433-B7EC-176E072A6F03}"/>
    <cellStyle name="Normal 21 3" xfId="425" xr:uid="{9A38B887-01CC-46EA-826E-89809451B5E0}"/>
    <cellStyle name="Normal 22" xfId="426" xr:uid="{DBAF48D3-78C1-4F71-A6EB-DCF8E1D3D0D4}"/>
    <cellStyle name="Normal 23" xfId="427" xr:uid="{E3CE7594-0C50-445B-B40E-F0A00D0158D8}"/>
    <cellStyle name="Normal 23 2" xfId="428" xr:uid="{D713061C-47D1-4EE9-AF94-21CFF9274F5E}"/>
    <cellStyle name="Normal 23 2 2" xfId="429" xr:uid="{DF8CA490-44CF-4603-BD0D-D9FF0F777A6C}"/>
    <cellStyle name="Normal 23 3" xfId="430" xr:uid="{307A6086-F9C1-4462-A60B-9FC0ED4E9051}"/>
    <cellStyle name="Normal 23 4" xfId="431" xr:uid="{BE20456A-99DC-4539-8950-2CB678DD48A9}"/>
    <cellStyle name="Normal 24" xfId="432" xr:uid="{65EACCE8-5F52-4407-B26D-932E47F696F2}"/>
    <cellStyle name="Normal 24 2" xfId="433" xr:uid="{F8795A83-A77E-4B5A-ABEE-17FDD9BECB9E}"/>
    <cellStyle name="Normal 24 2 2" xfId="434" xr:uid="{315ACD2A-1D68-4ACD-BE08-C894B35EB3A4}"/>
    <cellStyle name="Normal 24 3" xfId="435" xr:uid="{756FDC58-4DC7-4316-9B10-9677071E74CF}"/>
    <cellStyle name="Normal 24 4" xfId="436" xr:uid="{D0DE4D6D-BFAF-4628-A786-9724F95CEDF5}"/>
    <cellStyle name="Normal 25" xfId="437" xr:uid="{8108EC2C-C382-434B-AEB6-CBDF0ECF8E72}"/>
    <cellStyle name="Normal 25 2" xfId="438" xr:uid="{5744BEFF-B4FB-443E-B407-E4F3D8C89FBA}"/>
    <cellStyle name="Normal 25 2 2" xfId="439" xr:uid="{799DD6F4-EAE5-4BC6-B2FD-6E9970C517FE}"/>
    <cellStyle name="Normal 25 3" xfId="440" xr:uid="{1BF718B4-5F2F-47C1-A501-9C601A2E327A}"/>
    <cellStyle name="Normal 25 4" xfId="441" xr:uid="{DF7F6889-6298-49B9-95BF-FD87FFB08969}"/>
    <cellStyle name="Normal 26" xfId="442" xr:uid="{084EABBA-ECD1-421A-B942-809BC36927A8}"/>
    <cellStyle name="Normal 26 2" xfId="443" xr:uid="{42722790-7262-40B8-848A-5C21CEB93C64}"/>
    <cellStyle name="Normal 26 2 2" xfId="444" xr:uid="{6D598FE8-9652-4A8D-A0EA-500507A7B65F}"/>
    <cellStyle name="Normal 26 3" xfId="445" xr:uid="{E203AC5D-4885-4BEE-8A22-6088F1923414}"/>
    <cellStyle name="Normal 26 4" xfId="446" xr:uid="{5386B2D6-0898-47B6-82DF-F7BB620BC64F}"/>
    <cellStyle name="Normal 27" xfId="447" xr:uid="{B84E42C7-F1A2-4DC9-86DF-5E0A99336C6A}"/>
    <cellStyle name="Normal 28" xfId="9" xr:uid="{6390639F-E96A-49FD-896A-779BE7C02461}"/>
    <cellStyle name="Normal 29" xfId="448" xr:uid="{5CD75829-A9DD-4E15-B7F7-9A5A282E676C}"/>
    <cellStyle name="Normal 3" xfId="449" xr:uid="{FAEBA887-4A7B-4B95-91C6-44EAFBA86D35}"/>
    <cellStyle name="Normal 3 2" xfId="450" xr:uid="{4484C736-2E32-4BE1-A821-F0514A621761}"/>
    <cellStyle name="Normal 3 2 2" xfId="451" xr:uid="{63553527-9BB7-480A-A5FF-9ECB703F666E}"/>
    <cellStyle name="Normal 3 3" xfId="452" xr:uid="{8F809528-F9E1-48D6-A689-B4A11AA255D3}"/>
    <cellStyle name="Normal 3 3 2" xfId="453" xr:uid="{6299265F-D453-4A36-97A5-DF025F8BE2D7}"/>
    <cellStyle name="Normal 3 3 3" xfId="454" xr:uid="{2B542611-1F17-48AE-99DD-0BFF63E1DF90}"/>
    <cellStyle name="Normal 3 4" xfId="455" xr:uid="{B69D0622-3F04-4340-A142-D9887BB3027D}"/>
    <cellStyle name="Normal 3 5" xfId="456" xr:uid="{AF924F32-98CE-4ADF-849E-7552258A45DF}"/>
    <cellStyle name="Normal 3 5 2" xfId="457" xr:uid="{8C84F028-4A48-491A-9A27-8F98BF649866}"/>
    <cellStyle name="Normal 3 5 3" xfId="458" xr:uid="{8744D16E-3314-4AB6-A296-1875F8EB7982}"/>
    <cellStyle name="Normal 3_29(d) - Gas extensions -tariffs" xfId="459" xr:uid="{501E3DDA-139C-4D75-A1A2-25B1F0A23F33}"/>
    <cellStyle name="Normal 30" xfId="460" xr:uid="{51E6584D-9F5D-4E78-9567-97555645D59F}"/>
    <cellStyle name="Normal 31" xfId="461" xr:uid="{67FE5105-4A17-469B-ACA9-2D3B5DE34934}"/>
    <cellStyle name="Normal 32" xfId="7" xr:uid="{7B7D1F25-F434-45AF-A4AC-2FB2D8C38367}"/>
    <cellStyle name="Normal 33" xfId="462" xr:uid="{F4C868FC-84F5-42BC-A530-241202CCD55F}"/>
    <cellStyle name="Normal 34" xfId="463" xr:uid="{E99EF999-E192-4F41-B21D-A7C67B4FC542}"/>
    <cellStyle name="Normal 35" xfId="697" xr:uid="{0D2E2E97-DB17-4A01-B499-FFCAFC262CBA}"/>
    <cellStyle name="Normal 36" xfId="698" xr:uid="{5EEAE2BC-7548-4D18-8A2F-B68C39B566C1}"/>
    <cellStyle name="Normal 37" xfId="699" xr:uid="{D5ABACC5-D889-43C0-AF3E-8004B87F31A6}"/>
    <cellStyle name="Normal 38" xfId="464" xr:uid="{3CD2A378-36ED-4315-AE67-EF9DBC0B760D}"/>
    <cellStyle name="Normal 38 2" xfId="465" xr:uid="{149C25C1-684B-4F1C-B0A3-CDC02664DDEE}"/>
    <cellStyle name="Normal 38_29(d) - Gas extensions -tariffs" xfId="466" xr:uid="{4E00BF8A-1925-4A7E-9964-F1417FD1729B}"/>
    <cellStyle name="Normal 39" xfId="834" xr:uid="{50AFA425-62A8-486A-95BC-E6FD7D556309}"/>
    <cellStyle name="Normal 4" xfId="467" xr:uid="{2186A7AA-4109-4052-94EE-777F6D251A5C}"/>
    <cellStyle name="Normal 4 2" xfId="468" xr:uid="{A6E2F7F2-34D7-4E68-938C-342651DE9907}"/>
    <cellStyle name="Normal 4 2 2" xfId="469" xr:uid="{88EB0D25-BC75-4C97-BE66-7D8B1277418D}"/>
    <cellStyle name="Normal 4 2 2 2" xfId="470" xr:uid="{5DAC8FBE-A713-490B-839C-C47113F055A0}"/>
    <cellStyle name="Normal 4 2 2 2 2" xfId="471" xr:uid="{6F22D341-0B8F-499C-9B44-B3F608A4CE46}"/>
    <cellStyle name="Normal 4 2 2 2 3" xfId="472" xr:uid="{400CE59B-5620-45B0-8B5E-67F132352A22}"/>
    <cellStyle name="Normal 4 2 2 3" xfId="473" xr:uid="{CBE5562A-4600-4121-B1AE-676F9B8159F1}"/>
    <cellStyle name="Normal 4 2 2 4" xfId="474" xr:uid="{44B5C4EC-67E7-4989-93A1-0C35237DB05B}"/>
    <cellStyle name="Normal 4 2 3" xfId="475" xr:uid="{EDEE75BB-384F-4F3A-910C-028C8CAA6C98}"/>
    <cellStyle name="Normal 4 2 3 2" xfId="476" xr:uid="{0375B568-A9DA-42D4-B299-4376CDDA0689}"/>
    <cellStyle name="Normal 4 2 3 2 2" xfId="477" xr:uid="{EE4747DE-DC7C-4385-A9F7-7F1A5AF1AAE7}"/>
    <cellStyle name="Normal 4 2 3 2 3" xfId="478" xr:uid="{2D6568F7-8C6B-43D3-88AF-DF4199635BB4}"/>
    <cellStyle name="Normal 4 2 3 3" xfId="479" xr:uid="{628E549A-6A1B-4C66-A5E2-4ED9A641327D}"/>
    <cellStyle name="Normal 4 2 3 4" xfId="480" xr:uid="{CA155677-70EA-4BED-B9C1-5526AD49BCA6}"/>
    <cellStyle name="Normal 4 3" xfId="481" xr:uid="{C3910F98-1B91-45A1-8E70-6F6C4A23A2FB}"/>
    <cellStyle name="Normal 4 3 2" xfId="482" xr:uid="{B4A13E6A-D066-4653-AE89-6974D808A25F}"/>
    <cellStyle name="Normal 4 3 2 2" xfId="483" xr:uid="{B6B79C08-2B31-41EE-833A-51A92FE056DB}"/>
    <cellStyle name="Normal 4 3 2 3" xfId="484" xr:uid="{CD0A2293-EFFB-4937-A2E3-D6EB42FBC32F}"/>
    <cellStyle name="Normal 4 3 3" xfId="485" xr:uid="{CB5C989E-5137-4025-B383-7C279CFD8A3B}"/>
    <cellStyle name="Normal 4 3 3 2" xfId="486" xr:uid="{15D1E4D9-9D14-49CC-88DE-EC5DBD21572B}"/>
    <cellStyle name="Normal 4 3 4" xfId="487" xr:uid="{E81B0697-B483-4FA5-B922-AB4ECD0419A4}"/>
    <cellStyle name="Normal 4 4" xfId="488" xr:uid="{433DFCB3-771A-453D-9754-5A273BC66704}"/>
    <cellStyle name="Normal 4 5" xfId="489" xr:uid="{A8514C28-EB76-4EF8-A47A-0F80A659BF35}"/>
    <cellStyle name="Normal 4 6" xfId="490" xr:uid="{E2024669-3791-46C4-AF60-702B3326367F}"/>
    <cellStyle name="Normal 4_29(d) - Gas extensions -tariffs" xfId="491" xr:uid="{A4BEF553-88E1-4093-99B7-F496C8ED1A5F}"/>
    <cellStyle name="Normal 40" xfId="492" xr:uid="{81D1539D-DA91-4E77-915A-BF59AF0985B1}"/>
    <cellStyle name="Normal 40 2" xfId="493" xr:uid="{C239F93F-66C4-4D8A-8960-82E944BD71AB}"/>
    <cellStyle name="Normal 40_29(d) - Gas extensions -tariffs" xfId="494" xr:uid="{7F11723A-3AE2-46C4-A396-810D2F75F4B1}"/>
    <cellStyle name="Normal 5" xfId="495" xr:uid="{CC6CCD9F-261C-40A9-A7E2-42CA970FEE4E}"/>
    <cellStyle name="Normal 5 2" xfId="496" xr:uid="{6F2BCC9A-0288-4B2D-8EE0-D7E0EB441CAD}"/>
    <cellStyle name="Normal 5 3" xfId="497" xr:uid="{EA284E44-1CB3-47C0-BD18-E9B40F66A765}"/>
    <cellStyle name="Normal 6" xfId="498" xr:uid="{7E5B0E26-17F8-4BAE-8472-0A9C7638811D}"/>
    <cellStyle name="Normal 6 2" xfId="499" xr:uid="{31E9D520-5A78-492D-B0FC-24D057247237}"/>
    <cellStyle name="Normal 6 2 2" xfId="500" xr:uid="{E297B763-EF97-4854-952E-B718B0BB30EE}"/>
    <cellStyle name="Normal 6 2 3" xfId="501" xr:uid="{59929C67-192A-46B8-94C1-33714C2A8294}"/>
    <cellStyle name="Normal 7" xfId="502" xr:uid="{5F9F7C15-BB61-49B5-8EF5-A28B43E74729}"/>
    <cellStyle name="Normal 7 2" xfId="503" xr:uid="{60A62A91-B623-42AB-827C-FA769E644254}"/>
    <cellStyle name="Normal 7 2 2" xfId="504" xr:uid="{CE9279E3-B833-47AC-80E3-444D1BFC0A35}"/>
    <cellStyle name="Normal 7 2 2 2" xfId="505" xr:uid="{246A6A30-2A31-4692-947F-7D344D49E7B8}"/>
    <cellStyle name="Normal 7 2 2 3" xfId="506" xr:uid="{FA6D9691-5983-42C1-8145-29F3489B11AF}"/>
    <cellStyle name="Normal 7 2 3" xfId="507" xr:uid="{F69A7FEC-7524-4D96-993F-E41179DF0AAA}"/>
    <cellStyle name="Normal 7 2 4" xfId="508" xr:uid="{039496CA-1E07-4325-B512-0BF686D39E88}"/>
    <cellStyle name="Normal 8" xfId="509" xr:uid="{62093CBE-3C79-49CA-B432-10D788320C7E}"/>
    <cellStyle name="Normal 8 2" xfId="510" xr:uid="{DD8BDC26-3C7E-4375-96BF-6B93FE547576}"/>
    <cellStyle name="Normal 8 2 2" xfId="511" xr:uid="{10BB86E3-D644-4A4F-A87D-C34862D7E8B2}"/>
    <cellStyle name="Normal 8 2 3" xfId="512" xr:uid="{37B4FD2B-25FA-4D67-8A82-2C80FDF70C79}"/>
    <cellStyle name="Normal 8 2 3 2" xfId="513" xr:uid="{350D54CE-8FE5-4DB2-9BF0-A9263143C981}"/>
    <cellStyle name="Normal 8 2 3 3" xfId="514" xr:uid="{F68263E7-08EB-4B92-84FC-A5A9677FF64B}"/>
    <cellStyle name="Normal 8 2 4" xfId="515" xr:uid="{461235C4-0276-4CF4-9444-65998D5529EA}"/>
    <cellStyle name="Normal 9" xfId="516" xr:uid="{0F2BF3E0-6B41-44DF-82B1-5FF0D6758307}"/>
    <cellStyle name="Normal 9 2" xfId="517" xr:uid="{60BDDA72-AFDD-4B1D-98F0-80DAE99DD067}"/>
    <cellStyle name="Note 2" xfId="518" xr:uid="{1283BA3E-249F-4FFB-B02D-78B300B3A86B}"/>
    <cellStyle name="Note 2 2" xfId="519" xr:uid="{0667A7DB-3C44-4783-92AC-A0797C993750}"/>
    <cellStyle name="Note 2 2 2" xfId="520" xr:uid="{8E875916-66E9-47AA-8DC7-E9926C25872A}"/>
    <cellStyle name="Note 2 3" xfId="521" xr:uid="{9580A022-2155-413F-8C1A-943AB5B91DDB}"/>
    <cellStyle name="Note 2 3 2" xfId="522" xr:uid="{7AF86919-2761-4A3B-9677-745B92FF682F}"/>
    <cellStyle name="Note 2 3 3" xfId="523" xr:uid="{4F149634-8198-4A83-83B9-5EE0B0EA411D}"/>
    <cellStyle name="Note 2 4" xfId="524" xr:uid="{48B618FC-F3C3-41D7-83AA-6BF842117AC1}"/>
    <cellStyle name="Note 3" xfId="525" xr:uid="{790963EE-D6C3-4819-A46E-CBDF362C9B55}"/>
    <cellStyle name="Note 3 2" xfId="526" xr:uid="{449B190C-5A80-4160-86C0-5BD12B16B3A6}"/>
    <cellStyle name="Note 3 2 2" xfId="527" xr:uid="{BAA31770-6F67-42A4-A2A3-EAF84673EE81}"/>
    <cellStyle name="Note 3 3" xfId="528" xr:uid="{435C23CF-873B-4538-B19F-AC22CF3EC39B}"/>
    <cellStyle name="Note 3 3 2" xfId="529" xr:uid="{56A0AEE5-3044-407C-A447-588C2E77E49F}"/>
    <cellStyle name="Note 3 3 3" xfId="530" xr:uid="{EFB457E1-EB0C-4E85-BF10-546163F27F35}"/>
    <cellStyle name="Note 3 4" xfId="531" xr:uid="{446F13A9-8C6B-4A1A-B142-D20A9E576BD5}"/>
    <cellStyle name="Note 4" xfId="532" xr:uid="{B7FE8E7B-6DB2-4F04-93F1-3DD1677534D3}"/>
    <cellStyle name="Note 4 2" xfId="533" xr:uid="{8A241E28-6B7A-4592-8CC0-B6F1C826543D}"/>
    <cellStyle name="Note 4 2 2" xfId="534" xr:uid="{99B972CA-D22C-41B3-8B73-10C7645023AE}"/>
    <cellStyle name="Note 4 3" xfId="535" xr:uid="{0E7B7818-303D-4806-A5D1-D3E15927790A}"/>
    <cellStyle name="Note 4 3 2" xfId="536" xr:uid="{F2FD257B-3D0A-4223-AC8F-1B5B9B8A44AF}"/>
    <cellStyle name="Note 4 3 3" xfId="537" xr:uid="{D8D87713-A200-4562-A667-C937F45C7AF7}"/>
    <cellStyle name="Note 4 4" xfId="538" xr:uid="{34AAD219-5F89-40F6-8A58-126B96892A17}"/>
    <cellStyle name="Output 2" xfId="539" xr:uid="{3E8D0221-9E61-46E6-AC81-E3F0B948A334}"/>
    <cellStyle name="Output 2 2" xfId="540" xr:uid="{424A5AA9-6CCF-489F-B1D8-DE37F646DAEA}"/>
    <cellStyle name="Output 2 2 2" xfId="541" xr:uid="{E80D2D55-DFE9-41D3-A803-574C842E4680}"/>
    <cellStyle name="Output 2 3" xfId="542" xr:uid="{E1D442F9-0743-4621-83C3-48DEC7DC7C4E}"/>
    <cellStyle name="Output 2 3 2" xfId="543" xr:uid="{87428B1E-B34A-4722-8B01-8220B819451E}"/>
    <cellStyle name="Output 2 3 3" xfId="544" xr:uid="{FBE8EC6F-ED64-443C-93BE-716D8D21FF67}"/>
    <cellStyle name="Output 2 4" xfId="545" xr:uid="{4AABBBFF-4AD5-4B5E-8BEB-59DCA5D15E1D}"/>
    <cellStyle name="Percent" xfId="2" builtinId="5"/>
    <cellStyle name="Percent [2]" xfId="546" xr:uid="{4D6AC99E-4D71-4C14-84E8-8C56809B44CD}"/>
    <cellStyle name="Percent [2] 2" xfId="547" xr:uid="{0DC84DBF-7ABD-42BF-A92F-12E86DE09F77}"/>
    <cellStyle name="Percent [2]_29(d) - Gas extensions -tariffs" xfId="548" xr:uid="{6E5AF0EA-136C-4B77-90C6-54800361E96C}"/>
    <cellStyle name="Percent 10" xfId="700" xr:uid="{89498B26-4576-4FCC-B8F4-7AECAC9AF313}"/>
    <cellStyle name="Percent 11" xfId="701" xr:uid="{A2707111-19FC-45A4-B9CB-53414EAFA5CE}"/>
    <cellStyle name="Percent 12" xfId="549" xr:uid="{25839CBC-C404-40C4-A47D-ECB8703BC4AD}"/>
    <cellStyle name="Percent 12 2" xfId="550" xr:uid="{EF57806D-D198-44C4-ABA1-171230E59CE0}"/>
    <cellStyle name="Percent 12 2 2" xfId="551" xr:uid="{9620A409-4C16-49A5-B54D-D8CA03FE2D7E}"/>
    <cellStyle name="Percent 12 3" xfId="552" xr:uid="{753F5BF5-B18D-4732-9CF1-A16471F03169}"/>
    <cellStyle name="Percent 12 4" xfId="553" xr:uid="{7DB261C8-D5F1-4D2C-B87B-8A3F775889A5}"/>
    <cellStyle name="Percent 13" xfId="835" xr:uid="{68ACCE55-AEC7-4046-BC0D-8F6F5955362B}"/>
    <cellStyle name="Percent 2" xfId="554" xr:uid="{F7D502CA-7C54-4E15-9618-F72029667FB9}"/>
    <cellStyle name="Percent 2 2" xfId="555" xr:uid="{5296C4C0-9743-4B81-87B0-6BFADBED780C}"/>
    <cellStyle name="Percent 2 2 2" xfId="556" xr:uid="{E7B5350F-CA13-408B-9D99-FE3B91C65698}"/>
    <cellStyle name="Percent 2 2 2 2" xfId="557" xr:uid="{5FDF53DC-82F1-4B94-83FC-ED35AC5BDD37}"/>
    <cellStyle name="Percent 2 2 2 2 2" xfId="558" xr:uid="{89268E89-1989-4BFA-A4EA-07C16190DC07}"/>
    <cellStyle name="Percent 2 2 2 2 3" xfId="559" xr:uid="{985939A1-AC99-4AAC-AE0B-2FFEED2E12AB}"/>
    <cellStyle name="Percent 2 2 2 3" xfId="560" xr:uid="{D8B67DDA-D46A-48E9-9D61-E25EEAEC513F}"/>
    <cellStyle name="Percent 2 2 2 4" xfId="561" xr:uid="{AC3E9550-F4E0-42A9-BD2E-2CBAE9FE6B24}"/>
    <cellStyle name="Percent 2 2 3" xfId="562" xr:uid="{12A3A17D-B52F-40E4-84E7-F4F9A064C9E4}"/>
    <cellStyle name="Percent 2 2 3 2" xfId="563" xr:uid="{90311DE4-A77E-4029-9FC1-2597BD37458B}"/>
    <cellStyle name="Percent 2 2 3 2 2" xfId="564" xr:uid="{E56E45CE-6CEB-4853-9CFF-A39A96F09CFF}"/>
    <cellStyle name="Percent 2 2 3 2 3" xfId="565" xr:uid="{C3E15B9C-19E2-4CB1-826C-154B0D3F8E95}"/>
    <cellStyle name="Percent 2 2 3 3" xfId="566" xr:uid="{34A4F246-4A12-42DF-B112-F4B0A76B8F48}"/>
    <cellStyle name="Percent 2 2 3 4" xfId="567" xr:uid="{1D3012D5-0E08-4B81-87A1-C5AEDA6D9D3D}"/>
    <cellStyle name="Percent 2 3" xfId="568" xr:uid="{0C01F53D-628B-4ECE-9923-9A6F2B84E15D}"/>
    <cellStyle name="Percent 2 3 2" xfId="569" xr:uid="{F7B8B455-1738-40B6-88DC-05DF19856EA8}"/>
    <cellStyle name="Percent 2 3 2 2" xfId="570" xr:uid="{3B9CD7C5-5039-4379-BE6C-371903B097F3}"/>
    <cellStyle name="Percent 2 3 2 3" xfId="571" xr:uid="{3D792BCB-D1F5-4E40-A0FF-50B28A4A9A48}"/>
    <cellStyle name="Percent 2 3 3" xfId="572" xr:uid="{D2FD30D3-901F-4643-8595-FA68505C1606}"/>
    <cellStyle name="Percent 2 3 4" xfId="573" xr:uid="{EA40AADF-871C-4E70-957B-8C1E96B859DF}"/>
    <cellStyle name="Percent 2 4" xfId="574" xr:uid="{4CDB2729-0D41-493A-B05C-369362E416D0}"/>
    <cellStyle name="Percent 2 4 2" xfId="575" xr:uid="{7BF94236-754A-4F84-9A60-C5DB71A90653}"/>
    <cellStyle name="Percent 2 4 2 2" xfId="576" xr:uid="{52C3395D-F397-4FF3-9491-D90F71DF2650}"/>
    <cellStyle name="Percent 2 4 2 3" xfId="577" xr:uid="{8C2B5E51-42EF-4E7D-BF57-15A33166E1F7}"/>
    <cellStyle name="Percent 2 4 3" xfId="578" xr:uid="{D62F346C-6D3A-4DF7-BCD2-A1E6C9C8D1B3}"/>
    <cellStyle name="Percent 2 4 4" xfId="579" xr:uid="{A6724AAF-C783-4349-ADC2-9B54747B2EA5}"/>
    <cellStyle name="Percent 3" xfId="580" xr:uid="{11AE66B8-6C18-4B7A-B251-BD8E90CDA5FA}"/>
    <cellStyle name="Percent 3 2" xfId="581" xr:uid="{A4F8B545-F560-4694-8D57-4CCC2D504D63}"/>
    <cellStyle name="Percent 3 4" xfId="582" xr:uid="{FE9A6714-53E2-4F40-81F6-FADEFD62007B}"/>
    <cellStyle name="Percent 3 4 2" xfId="583" xr:uid="{CB5DE479-247A-4206-9253-36E1A67C1F86}"/>
    <cellStyle name="Percent 3 4 3" xfId="584" xr:uid="{9742A6F5-2A7A-4ABE-B746-5B0D986C584F}"/>
    <cellStyle name="Percent 4" xfId="585" xr:uid="{61E6D159-1C4C-470F-A028-777445FF4FB4}"/>
    <cellStyle name="Percent 5" xfId="586" xr:uid="{4A492BA4-BA69-4070-AEF9-F9B94EEF9C11}"/>
    <cellStyle name="Percent 5 2" xfId="587" xr:uid="{88AE6C37-9877-460E-8BE1-6CCC9FA86319}"/>
    <cellStyle name="Percent 5 3" xfId="588" xr:uid="{07E8D24E-85EE-4E35-BE44-2B8A99BAA598}"/>
    <cellStyle name="Percent 6" xfId="589" xr:uid="{DDD253DC-2CCE-4B11-BD6A-C97B0878A1B6}"/>
    <cellStyle name="Percent 7" xfId="590" xr:uid="{E6E12251-64FF-476F-8BAE-9AC84F43A0A7}"/>
    <cellStyle name="Percent 8" xfId="591" xr:uid="{062CE41A-3792-410E-888C-2F75DC8CD95B}"/>
    <cellStyle name="Percent 9" xfId="702" xr:uid="{D679EDD2-B6F4-4C25-A654-1C155E073557}"/>
    <cellStyle name="Percentage" xfId="592" xr:uid="{E44C4A9D-7B2B-418B-81E0-E2613D878767}"/>
    <cellStyle name="Period Title" xfId="593" xr:uid="{531CDB3E-ABF4-458E-B21F-AF1E50105A57}"/>
    <cellStyle name="PSChar" xfId="594" xr:uid="{DC2E20FC-54D6-4493-9B27-E2EFB8A3C6BF}"/>
    <cellStyle name="PSDate" xfId="595" xr:uid="{88988BBF-D4C8-4182-823D-77F5EAA6CAE0}"/>
    <cellStyle name="PSDec" xfId="596" xr:uid="{95995D3C-EF66-4DE7-96E4-BEABD0F92E68}"/>
    <cellStyle name="PSDetail" xfId="597" xr:uid="{EEF8E81E-2BB7-4380-BC3C-07C31AA751BB}"/>
    <cellStyle name="PSHeading" xfId="598" xr:uid="{B164AC33-7146-4A82-8560-EF6B0210CD16}"/>
    <cellStyle name="PSHeading 2" xfId="599" xr:uid="{E1505C79-E416-4AD2-A244-94CD23731ECE}"/>
    <cellStyle name="PSHeading 2 2" xfId="600" xr:uid="{9CEDD81F-CACB-44B3-B249-1E68C2A552B6}"/>
    <cellStyle name="PSHeading 2 2 2" xfId="601" xr:uid="{5C12BE00-0EEB-40B9-A355-808170BB982B}"/>
    <cellStyle name="PSHeading 2 3" xfId="602" xr:uid="{675DE813-9030-4518-9EB8-9887D734D547}"/>
    <cellStyle name="PSHeading 3" xfId="603" xr:uid="{F2422E99-946D-473E-BAC5-244155BBFD7B}"/>
    <cellStyle name="PSHeading 3 2" xfId="604" xr:uid="{53371B70-0CED-42C5-8439-5D7345635BD6}"/>
    <cellStyle name="PSHeading 3 2 2" xfId="605" xr:uid="{AD0ED26F-5C44-4C6C-BCE5-02A22092F625}"/>
    <cellStyle name="PSHeading 3 2 2 2" xfId="703" xr:uid="{2A5DF577-D5E6-41B4-97D4-488560B72A05}"/>
    <cellStyle name="PSHeading 3 2 3" xfId="704" xr:uid="{9C7FEE2D-7167-4A09-94BA-0642A57A9D29}"/>
    <cellStyle name="PSHeading 3 3" xfId="606" xr:uid="{F98F5A44-D2D1-4E5D-8B12-7C7BC0995445}"/>
    <cellStyle name="PSHeading 4" xfId="607" xr:uid="{E9292546-3BCA-4010-9868-8C43F18C9228}"/>
    <cellStyle name="PSHeading 4 2" xfId="608" xr:uid="{0644E99A-10FE-41D0-A17E-30B06D4D1ECD}"/>
    <cellStyle name="PSHeading 5" xfId="705" xr:uid="{F22085B8-0220-4F2C-9C2A-FA6D92ED95EA}"/>
    <cellStyle name="PSInt" xfId="609" xr:uid="{FE686549-3ABB-4C5D-9AB8-C9E6B97C87C6}"/>
    <cellStyle name="PSSpacer" xfId="610" xr:uid="{46FB63FA-F5DC-41D9-BA5A-D7449474F9C9}"/>
    <cellStyle name="Ratio" xfId="611" xr:uid="{6F989E1E-35A1-456E-86B1-34CC791B3585}"/>
    <cellStyle name="Ratio 2" xfId="612" xr:uid="{912FFFF2-505A-42EC-BAEC-41BA0FC5D979}"/>
    <cellStyle name="Ratio_29(d) - Gas extensions -tariffs" xfId="613" xr:uid="{73E63C5C-D1B8-4110-8675-2F692007DFF0}"/>
    <cellStyle name="Right Date" xfId="614" xr:uid="{9B9EEFCB-93B1-4D36-B092-398B49650DF0}"/>
    <cellStyle name="Right Number" xfId="615" xr:uid="{B8A060B0-127B-4524-B3E9-596F28FF7DAA}"/>
    <cellStyle name="Right Year" xfId="616" xr:uid="{B51F7675-C9E0-48DD-91DD-BA543DB2DFA4}"/>
    <cellStyle name="RIN_Input$_3dp" xfId="617" xr:uid="{B6E41A8D-8D15-4726-AAFC-0168D79E1F2A}"/>
    <cellStyle name="SAPError" xfId="618" xr:uid="{86C4E32E-A3E7-4B68-89DB-F0D9CD2D502B}"/>
    <cellStyle name="SAPError 2" xfId="619" xr:uid="{FAAB914A-55BF-4603-87B6-BE8B6D0A4034}"/>
    <cellStyle name="SAPKey" xfId="620" xr:uid="{D57E3582-9113-4B6D-B1CE-79E249349643}"/>
    <cellStyle name="SAPKey 2" xfId="621" xr:uid="{53486FE7-1A23-48AF-9950-F3E145928B30}"/>
    <cellStyle name="SAPLocked" xfId="622" xr:uid="{8A51516F-637E-4196-9908-5D360EFA27CB}"/>
    <cellStyle name="SAPLocked 2" xfId="623" xr:uid="{0584CB53-F916-4C10-B483-4AC78B24B6EB}"/>
    <cellStyle name="SAPOutput" xfId="624" xr:uid="{F89FF584-6948-4214-9FF7-1A2BBC45AA57}"/>
    <cellStyle name="SAPOutput 2" xfId="625" xr:uid="{E8077322-6C47-4236-9319-10FCDED73A46}"/>
    <cellStyle name="SAPSpace" xfId="626" xr:uid="{E6DCDE47-7ACF-4DC4-9202-D3A1534DE3A4}"/>
    <cellStyle name="SAPSpace 2" xfId="627" xr:uid="{799B5427-B28A-4618-B9CD-6464967CDC3D}"/>
    <cellStyle name="SAPText" xfId="628" xr:uid="{07C853EF-1B71-46F3-AFB9-3B6D316506F9}"/>
    <cellStyle name="SAPText 2" xfId="629" xr:uid="{952BD3D5-5A5B-46C3-9545-C6A1B9AD0197}"/>
    <cellStyle name="SAPUnLocked" xfId="630" xr:uid="{61EE3A8D-F762-4141-B5E0-0FD34293C3F4}"/>
    <cellStyle name="SAPUnLocked 2" xfId="631" xr:uid="{D584AE21-360F-4AE1-B1D4-A3F9A8048A97}"/>
    <cellStyle name="Sheet Title" xfId="632" xr:uid="{45C51719-B8E9-4F73-961F-E3085758F6A3}"/>
    <cellStyle name="SheetHeader1" xfId="633" xr:uid="{1C34976A-AFDB-4CEB-9CA2-70A5F4AC06DE}"/>
    <cellStyle name="Style 1" xfId="634" xr:uid="{AA2AAC18-7F72-4ADD-8A3D-610FB253B10E}"/>
    <cellStyle name="Style 1 2" xfId="635" xr:uid="{E4D219DA-D2E2-4945-9CBB-B6C14A0AE21E}"/>
    <cellStyle name="Style 1 2 2" xfId="636" xr:uid="{0C681D30-40A2-4B7B-A2C0-4E07FD9916BF}"/>
    <cellStyle name="Style 1 3" xfId="637" xr:uid="{0DE93726-FE23-4E28-B5DF-48C3852980D2}"/>
    <cellStyle name="Style 1 3 2" xfId="638" xr:uid="{41EEE9F7-4CD3-49BF-88A9-93FEFAA7C261}"/>
    <cellStyle name="Style 1 3 3" xfId="639" xr:uid="{ED1B5D7D-8222-4D6D-AFE8-09297F60134F}"/>
    <cellStyle name="Style 1 4" xfId="640" xr:uid="{04DFA334-80F3-49D7-9711-7A4823BC35EA}"/>
    <cellStyle name="Style 1_29(d) - Gas extensions -tariffs" xfId="641" xr:uid="{19A65C7B-B46D-4F90-9FDF-57FCF5DDAD49}"/>
    <cellStyle name="Style2" xfId="642" xr:uid="{734F40AC-6848-495E-9D4D-0ACE3588AACB}"/>
    <cellStyle name="Style3" xfId="643" xr:uid="{CE7BE256-AE62-4D3C-836B-8DEBDCE15C73}"/>
    <cellStyle name="Style4" xfId="644" xr:uid="{64CBFD93-810F-4F52-AC76-11FD58AB1498}"/>
    <cellStyle name="Style4 2" xfId="645" xr:uid="{5C288AE3-9061-4DDE-A35D-3C37CBF4B897}"/>
    <cellStyle name="Style4_29(d) - Gas extensions -tariffs" xfId="646" xr:uid="{0B376610-A349-4008-A7A2-B8D43D04EE7F}"/>
    <cellStyle name="Style5" xfId="647" xr:uid="{7C83D829-072B-446D-B582-89383115EBA4}"/>
    <cellStyle name="Style5 2" xfId="648" xr:uid="{0F968BC6-1D89-4DB4-952D-B01A0B9BE098}"/>
    <cellStyle name="Style5_29(d) - Gas extensions -tariffs" xfId="649" xr:uid="{2DE550D2-B4DA-40AE-AF15-81C4D40EDA80}"/>
    <cellStyle name="Table Head Green" xfId="650" xr:uid="{6D0346F1-4F3D-4324-91CD-3472FFF9795F}"/>
    <cellStyle name="Table Head_pldt" xfId="651" xr:uid="{9C7B84ED-E4F1-4957-A015-2D248FC1F19D}"/>
    <cellStyle name="Table Source" xfId="652" xr:uid="{07F15434-296F-4F16-9850-B89936BEF6E3}"/>
    <cellStyle name="Table Units" xfId="653" xr:uid="{650FF1B2-3474-41B9-AABD-7F6B1EEFA447}"/>
    <cellStyle name="TableLvl2" xfId="654" xr:uid="{73B42207-A942-4C3F-A3B4-DBB00DDFD4DD}"/>
    <cellStyle name="TableLvl3" xfId="3" xr:uid="{69451FB5-4586-4C5E-9633-85014CEBBFFC}"/>
    <cellStyle name="TableLvl3 2" xfId="655" xr:uid="{5FD053C3-B863-4FD3-A6BC-0CEE2A1F536F}"/>
    <cellStyle name="Text" xfId="656" xr:uid="{3AC45155-5182-447C-BA78-51321AB584BD}"/>
    <cellStyle name="Text 2" xfId="657" xr:uid="{D80A0E63-25BA-4C0C-92C1-EABB375238CB}"/>
    <cellStyle name="Text 3" xfId="658" xr:uid="{7F77415D-1784-46E1-BEEC-557B8D6713E5}"/>
    <cellStyle name="Text Head 1" xfId="659" xr:uid="{FD94FBBB-3D81-45AD-B6A7-10CD68EF26E4}"/>
    <cellStyle name="Text Head 2" xfId="660" xr:uid="{DCE1BEA0-6499-4B42-8437-64DB7574B957}"/>
    <cellStyle name="Text Indent 2" xfId="661" xr:uid="{665E27BC-2CAF-49AB-B22B-F3D8F7D95A49}"/>
    <cellStyle name="Theirs" xfId="662" xr:uid="{52E04A7F-A19C-4C1E-AD2D-F00DE6A4B1D2}"/>
    <cellStyle name="Title 2" xfId="663" xr:uid="{8AB918C8-7B54-4E6A-8B40-95C3D7E8BEF7}"/>
    <cellStyle name="TOC 1" xfId="664" xr:uid="{957226ED-A0A8-4BE6-8432-EF3E2C11F21A}"/>
    <cellStyle name="TOC 2" xfId="665" xr:uid="{88AA3D2E-8132-41B6-9718-B2B5E032B36D}"/>
    <cellStyle name="TOC 3" xfId="666" xr:uid="{ECC71D85-6D1E-4DED-8B36-254BBBB4B546}"/>
    <cellStyle name="Total 2" xfId="667" xr:uid="{ECB1C70D-7548-40CE-850A-2F26403C026D}"/>
    <cellStyle name="Total 2 2" xfId="668" xr:uid="{4423AEA3-B95D-46E0-BB72-3E1061BC3B28}"/>
    <cellStyle name="Total 2 2 2" xfId="669" xr:uid="{85309601-0F68-4CD2-93D7-9ABD62ACF049}"/>
    <cellStyle name="Total 2 3" xfId="670" xr:uid="{5B5C9E6B-8A45-4B71-9741-CD485F3E0639}"/>
    <cellStyle name="Total 2 3 2" xfId="671" xr:uid="{883A3911-8C66-445E-9198-F6F35895920A}"/>
    <cellStyle name="Total 2 3 3" xfId="672" xr:uid="{32D6B7E4-85FF-48FF-9F39-31D61C0129E6}"/>
    <cellStyle name="Total 2 4" xfId="673" xr:uid="{56F5129D-382C-45E1-847E-B8035044E193}"/>
    <cellStyle name="Warning Text 2" xfId="674" xr:uid="{C62CD869-3117-4F8C-97EE-D5B617754DCD}"/>
    <cellStyle name="year" xfId="675" xr:uid="{16D162CC-D11B-4ABD-8DE4-D204DB791476}"/>
    <cellStyle name="year 2" xfId="676" xr:uid="{369E35E1-50FE-4EF0-8A21-741411C2BD26}"/>
    <cellStyle name="year_29(d) - Gas extensions -tariffs" xfId="677" xr:uid="{CD7B2D23-58ED-42F6-A28C-5108AF017F26}"/>
  </cellStyles>
  <dxfs count="8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BDD5-DB93-40E1-8F54-34BAFBDCA307}">
  <sheetPr codeName="Sheet1"/>
  <dimension ref="B1:W63"/>
  <sheetViews>
    <sheetView showGridLines="0" tabSelected="1" zoomScale="85" zoomScaleNormal="85" workbookViewId="0">
      <selection activeCell="S25" sqref="S25"/>
    </sheetView>
  </sheetViews>
  <sheetFormatPr defaultColWidth="9.28515625" defaultRowHeight="15"/>
  <cols>
    <col min="1" max="1" width="5.42578125" customWidth="1"/>
    <col min="2" max="2" width="65.7109375" customWidth="1"/>
    <col min="3" max="23" width="12.28515625" customWidth="1"/>
  </cols>
  <sheetData>
    <row r="1" spans="2:23" ht="15.75" thickBo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16.5" thickBot="1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  <c r="P2" s="1"/>
      <c r="Q2" s="1"/>
      <c r="R2" s="1"/>
      <c r="S2" s="1"/>
      <c r="T2" s="1"/>
      <c r="U2" s="1"/>
      <c r="V2" s="1"/>
      <c r="W2" s="1"/>
    </row>
    <row r="3" spans="2:23" ht="15.75">
      <c r="B3" s="5"/>
      <c r="C3" s="224" t="s">
        <v>1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6" t="s">
        <v>2</v>
      </c>
      <c r="O3" s="1"/>
      <c r="P3" s="1"/>
      <c r="Q3" s="1"/>
      <c r="R3" s="1"/>
      <c r="S3" s="1"/>
      <c r="T3" s="1"/>
      <c r="U3" s="1"/>
      <c r="V3" s="1"/>
      <c r="W3" s="1"/>
    </row>
    <row r="4" spans="2:23" ht="16.5" thickBot="1">
      <c r="B4" s="5"/>
      <c r="C4" s="269" t="str">
        <f t="shared" ref="C4:L4" si="0">LEFT(D4,4)-1&amp;"-"&amp;RIGHT(D4,2)-1</f>
        <v>2012-13</v>
      </c>
      <c r="D4" s="270" t="str">
        <f t="shared" si="0"/>
        <v>2013-14</v>
      </c>
      <c r="E4" s="270" t="str">
        <f t="shared" si="0"/>
        <v>2014-15</v>
      </c>
      <c r="F4" s="270" t="str">
        <f t="shared" si="0"/>
        <v>2015-16</v>
      </c>
      <c r="G4" s="270" t="str">
        <f t="shared" si="0"/>
        <v>2016-17</v>
      </c>
      <c r="H4" s="270" t="str">
        <f t="shared" si="0"/>
        <v>2017-18</v>
      </c>
      <c r="I4" s="270" t="str">
        <f t="shared" si="0"/>
        <v>2018-19</v>
      </c>
      <c r="J4" s="270" t="str">
        <f t="shared" si="0"/>
        <v>2019-20</v>
      </c>
      <c r="K4" s="270" t="str">
        <f t="shared" si="0"/>
        <v>2020-21</v>
      </c>
      <c r="L4" s="270" t="str">
        <f t="shared" si="0"/>
        <v>2021-22</v>
      </c>
      <c r="M4" s="270" t="str">
        <f>LEFT(N4,4)-1&amp;"-"&amp;RIGHT(N4,2)-1</f>
        <v>2022-23</v>
      </c>
      <c r="N4" s="271" t="s">
        <v>3</v>
      </c>
      <c r="O4" s="1"/>
      <c r="P4" s="1"/>
      <c r="Q4" s="1"/>
      <c r="R4" s="1"/>
      <c r="S4" s="1"/>
      <c r="T4" s="1"/>
      <c r="U4" s="1"/>
      <c r="V4" s="1"/>
      <c r="W4" s="1"/>
    </row>
    <row r="5" spans="2:23">
      <c r="B5" s="7" t="s">
        <v>4</v>
      </c>
      <c r="C5" s="8"/>
      <c r="D5" s="9">
        <v>105.9</v>
      </c>
      <c r="E5" s="9">
        <v>107.5</v>
      </c>
      <c r="F5" s="9">
        <v>108.6</v>
      </c>
      <c r="G5" s="9">
        <v>110.7</v>
      </c>
      <c r="H5" s="9">
        <v>113</v>
      </c>
      <c r="I5" s="9">
        <v>114.8</v>
      </c>
      <c r="J5" s="9">
        <v>114.4</v>
      </c>
      <c r="K5" s="9">
        <v>118.8</v>
      </c>
      <c r="L5" s="9">
        <v>126.1</v>
      </c>
      <c r="M5" s="220">
        <v>133.69999999999999</v>
      </c>
      <c r="N5" s="221">
        <f>M5*(1+3.6%)</f>
        <v>138.51319999999998</v>
      </c>
      <c r="O5" s="1"/>
      <c r="P5" s="1"/>
      <c r="Q5" s="1"/>
      <c r="R5" s="1"/>
      <c r="S5" s="1"/>
      <c r="T5" s="1"/>
      <c r="U5" s="1"/>
      <c r="V5" s="1"/>
      <c r="W5" s="1"/>
    </row>
    <row r="6" spans="2:23">
      <c r="B6" s="10" t="s">
        <v>5</v>
      </c>
      <c r="C6" s="11"/>
      <c r="D6" s="12"/>
      <c r="E6" s="13">
        <f>+E5/D5-1</f>
        <v>1.5108593012275628E-2</v>
      </c>
      <c r="F6" s="13">
        <f t="shared" ref="F6:K6" si="1">+F5/E5-1</f>
        <v>1.0232558139534831E-2</v>
      </c>
      <c r="G6" s="13">
        <f t="shared" si="1"/>
        <v>1.9337016574585641E-2</v>
      </c>
      <c r="H6" s="13">
        <f t="shared" si="1"/>
        <v>2.0776874435411097E-2</v>
      </c>
      <c r="I6" s="13">
        <f t="shared" si="1"/>
        <v>1.5929203539823078E-2</v>
      </c>
      <c r="J6" s="13">
        <f t="shared" si="1"/>
        <v>-3.4843205574912606E-3</v>
      </c>
      <c r="K6" s="13">
        <f t="shared" si="1"/>
        <v>3.8461538461538325E-2</v>
      </c>
      <c r="L6" s="13">
        <f>+L5/K5-1</f>
        <v>6.1447811447811418E-2</v>
      </c>
      <c r="M6" s="222">
        <f>+M5/L5-1</f>
        <v>6.0269627279936566E-2</v>
      </c>
      <c r="N6" s="223">
        <f>+N5/M5-1</f>
        <v>3.6000000000000032E-2</v>
      </c>
      <c r="O6" s="1"/>
      <c r="P6" s="1"/>
      <c r="Q6" s="1"/>
      <c r="R6" s="1"/>
      <c r="S6" s="1"/>
      <c r="T6" s="1"/>
      <c r="U6" s="1"/>
      <c r="V6" s="1"/>
      <c r="W6" s="1"/>
    </row>
    <row r="7" spans="2:23" ht="15.75" thickBot="1">
      <c r="B7" s="14" t="s">
        <v>6</v>
      </c>
      <c r="C7" s="15"/>
      <c r="D7" s="16">
        <f>E7/(1+E6)</f>
        <v>0.76454807195270913</v>
      </c>
      <c r="E7" s="17">
        <f t="shared" ref="E7:M7" si="2">F7/(1+F6)</f>
        <v>0.7760993176101626</v>
      </c>
      <c r="F7" s="17">
        <f>G7/(1+G6)</f>
        <v>0.78404079899966195</v>
      </c>
      <c r="G7" s="17">
        <f t="shared" si="2"/>
        <v>0.79920180892506976</v>
      </c>
      <c r="H7" s="17">
        <f t="shared" si="2"/>
        <v>0.81580672455765935</v>
      </c>
      <c r="I7" s="17">
        <f t="shared" si="2"/>
        <v>0.82880187592229471</v>
      </c>
      <c r="J7" s="17">
        <f t="shared" si="2"/>
        <v>0.82591406450793137</v>
      </c>
      <c r="K7" s="17">
        <f t="shared" si="2"/>
        <v>0.85767999006592865</v>
      </c>
      <c r="L7" s="17">
        <f t="shared" si="2"/>
        <v>0.91038254837806065</v>
      </c>
      <c r="M7" s="17">
        <f t="shared" si="2"/>
        <v>0.96525096525096521</v>
      </c>
      <c r="N7" s="18">
        <v>1</v>
      </c>
      <c r="O7" s="1"/>
      <c r="P7" s="1"/>
      <c r="Q7" s="1"/>
      <c r="R7" s="1"/>
      <c r="S7" s="1"/>
      <c r="T7" s="1"/>
      <c r="U7" s="1"/>
      <c r="V7" s="1"/>
      <c r="W7" s="1"/>
    </row>
    <row r="8" spans="2:23">
      <c r="B8" s="19"/>
      <c r="C8" s="19"/>
      <c r="D8" s="20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1"/>
      <c r="U8" s="21"/>
      <c r="V8" s="21"/>
      <c r="W8" s="21"/>
    </row>
    <row r="9" spans="2:23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  <c r="U9" s="21"/>
      <c r="V9" s="21"/>
      <c r="W9" s="21"/>
    </row>
    <row r="10" spans="2:23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21"/>
      <c r="V10" s="21"/>
      <c r="W10" s="21"/>
    </row>
    <row r="11" spans="2:23" ht="18.75">
      <c r="B11" s="22" t="s">
        <v>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2:23" ht="15.75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5.75" thickBot="1">
      <c r="B13" s="24" t="s">
        <v>8</v>
      </c>
      <c r="C13" s="25" t="s">
        <v>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5.75" thickBot="1">
      <c r="B14" s="24" t="s">
        <v>10</v>
      </c>
      <c r="C14" s="268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16.5" thickBot="1">
      <c r="B15" s="26" t="s">
        <v>11</v>
      </c>
      <c r="C15" s="27"/>
      <c r="D15" s="28"/>
      <c r="E15" s="28"/>
      <c r="F15" s="28"/>
      <c r="G15" s="28"/>
      <c r="H15" s="28"/>
      <c r="I15" s="28"/>
      <c r="J15" s="29"/>
      <c r="K15" s="29"/>
      <c r="L15" s="29"/>
      <c r="M15" s="29"/>
      <c r="N15" s="29"/>
      <c r="O15" s="29"/>
      <c r="P15" s="29"/>
      <c r="Q15" s="30"/>
      <c r="R15" s="1"/>
      <c r="S15" s="1"/>
      <c r="T15" s="1"/>
      <c r="U15" s="1"/>
      <c r="V15" s="1"/>
      <c r="W15" s="1"/>
    </row>
    <row r="16" spans="2:23">
      <c r="B16" s="1"/>
      <c r="C16" s="226" t="s">
        <v>12</v>
      </c>
      <c r="D16" s="227"/>
      <c r="E16" s="228" t="s">
        <v>13</v>
      </c>
      <c r="F16" s="228"/>
      <c r="G16" s="228"/>
      <c r="H16" s="228"/>
      <c r="I16" s="229"/>
      <c r="J16" s="31"/>
      <c r="K16" s="230" t="s">
        <v>14</v>
      </c>
      <c r="L16" s="231"/>
      <c r="M16" s="231"/>
      <c r="N16" s="231"/>
      <c r="O16" s="231"/>
      <c r="P16" s="231"/>
      <c r="Q16" s="232"/>
      <c r="R16" s="1"/>
      <c r="S16" s="1"/>
      <c r="T16" s="1"/>
      <c r="U16" s="1"/>
      <c r="V16" s="1"/>
      <c r="W16" s="1"/>
    </row>
    <row r="17" spans="2:23" ht="15.75" thickBot="1">
      <c r="B17" s="1"/>
      <c r="C17" s="233" t="s">
        <v>15</v>
      </c>
      <c r="D17" s="234"/>
      <c r="E17" s="235" t="s">
        <v>16</v>
      </c>
      <c r="F17" s="236"/>
      <c r="G17" s="236"/>
      <c r="H17" s="236"/>
      <c r="I17" s="237"/>
      <c r="J17" s="31"/>
      <c r="K17" s="238" t="s">
        <v>15</v>
      </c>
      <c r="L17" s="234"/>
      <c r="M17" s="235" t="s">
        <v>16</v>
      </c>
      <c r="N17" s="236"/>
      <c r="O17" s="236"/>
      <c r="P17" s="239"/>
      <c r="Q17" s="240"/>
      <c r="R17" s="1"/>
      <c r="S17" s="1"/>
      <c r="T17" s="1"/>
      <c r="U17" s="1"/>
      <c r="V17" s="1"/>
      <c r="W17" s="1"/>
    </row>
    <row r="18" spans="2:23" ht="15.75" thickBot="1">
      <c r="B18" s="1"/>
      <c r="C18" s="32" t="str">
        <f>$C$13</f>
        <v>2017-18</v>
      </c>
      <c r="D18" s="33" t="s">
        <v>17</v>
      </c>
      <c r="E18" s="34" t="str">
        <f>LEFT(D18,4)+1&amp;"-"&amp;RIGHT(D18,2)+1</f>
        <v>2019-20</v>
      </c>
      <c r="F18" s="34" t="str">
        <f t="shared" ref="F18:I18" si="3">LEFT(E18,4)+1&amp;"-"&amp;RIGHT(E18,2)+1</f>
        <v>2020-21</v>
      </c>
      <c r="G18" s="34" t="str">
        <f t="shared" si="3"/>
        <v>2021-22</v>
      </c>
      <c r="H18" s="34" t="str">
        <f t="shared" si="3"/>
        <v>2022-23</v>
      </c>
      <c r="I18" s="35" t="str">
        <f t="shared" si="3"/>
        <v>2023-24</v>
      </c>
      <c r="J18" s="31"/>
      <c r="K18" s="32" t="str">
        <f>$C$13</f>
        <v>2017-18</v>
      </c>
      <c r="L18" s="33" t="s">
        <v>17</v>
      </c>
      <c r="M18" s="34" t="str">
        <f>LEFT(L18,4)+1&amp;"-"&amp;RIGHT(L18,2)+1</f>
        <v>2019-20</v>
      </c>
      <c r="N18" s="34" t="str">
        <f t="shared" ref="N18:Q18" si="4">LEFT(M18,4)+1&amp;"-"&amp;RIGHT(M18,2)+1</f>
        <v>2020-21</v>
      </c>
      <c r="O18" s="34" t="str">
        <f t="shared" si="4"/>
        <v>2021-22</v>
      </c>
      <c r="P18" s="34" t="str">
        <f t="shared" si="4"/>
        <v>2022-23</v>
      </c>
      <c r="Q18" s="35" t="str">
        <f t="shared" si="4"/>
        <v>2023-24</v>
      </c>
      <c r="R18" s="1"/>
      <c r="S18" s="1"/>
      <c r="T18" s="1"/>
      <c r="U18" s="1"/>
      <c r="V18" s="1"/>
      <c r="W18" s="1"/>
    </row>
    <row r="19" spans="2:23">
      <c r="B19" s="36" t="s">
        <v>18</v>
      </c>
      <c r="C19" s="37">
        <v>49.401717323976328</v>
      </c>
      <c r="D19" s="38">
        <v>50.78685466718072</v>
      </c>
      <c r="E19" s="39">
        <v>57.94362209219284</v>
      </c>
      <c r="F19" s="40">
        <v>58.545458237091964</v>
      </c>
      <c r="G19" s="40">
        <v>59.165028281769231</v>
      </c>
      <c r="H19" s="40">
        <v>59.78323256445038</v>
      </c>
      <c r="I19" s="41">
        <v>60.341501395935879</v>
      </c>
      <c r="J19" s="31"/>
      <c r="K19" s="42">
        <f>+C19/$D$7</f>
        <v>64.615580283658161</v>
      </c>
      <c r="L19" s="43">
        <f>+D19/$D$7</f>
        <v>66.427287609878533</v>
      </c>
      <c r="M19" s="44">
        <f>+E19/$I$7</f>
        <v>69.912513201919211</v>
      </c>
      <c r="N19" s="45">
        <f>+F19/$I$7</f>
        <v>70.638665208065916</v>
      </c>
      <c r="O19" s="45">
        <f>+G19/$I$7</f>
        <v>71.386214245630299</v>
      </c>
      <c r="P19" s="45">
        <f>+H19/$I$7</f>
        <v>72.132115408068202</v>
      </c>
      <c r="Q19" s="46">
        <f>+I19/$I$7</f>
        <v>72.805700794037861</v>
      </c>
      <c r="R19" s="1"/>
      <c r="S19" s="47"/>
      <c r="T19" s="47"/>
      <c r="U19" s="47"/>
      <c r="V19" s="47"/>
      <c r="W19" s="47"/>
    </row>
    <row r="20" spans="2:23">
      <c r="B20" s="48" t="s">
        <v>19</v>
      </c>
      <c r="C20" s="49"/>
      <c r="D20" s="50"/>
      <c r="E20" s="49"/>
      <c r="F20" s="51"/>
      <c r="G20" s="51"/>
      <c r="H20" s="51"/>
      <c r="I20" s="52"/>
      <c r="J20" s="20"/>
      <c r="K20" s="53"/>
      <c r="L20" s="50"/>
      <c r="M20" s="49"/>
      <c r="N20" s="51"/>
      <c r="O20" s="51"/>
      <c r="P20" s="51"/>
      <c r="Q20" s="54"/>
      <c r="R20" s="1"/>
      <c r="S20" s="1"/>
      <c r="T20" s="1"/>
      <c r="U20" s="1"/>
      <c r="V20" s="1"/>
      <c r="W20" s="1"/>
    </row>
    <row r="21" spans="2:23">
      <c r="B21" s="55" t="s">
        <v>20</v>
      </c>
      <c r="C21" s="56">
        <v>-0.47405790934911196</v>
      </c>
      <c r="D21" s="57">
        <v>-0.47436924145027498</v>
      </c>
      <c r="E21" s="56">
        <v>-0.49826788009690098</v>
      </c>
      <c r="F21" s="56">
        <v>-0.49508573937639999</v>
      </c>
      <c r="G21" s="56">
        <v>-0.49200104209625101</v>
      </c>
      <c r="H21" s="56">
        <v>-0.494891991903884</v>
      </c>
      <c r="I21" s="58">
        <v>-0.491087103585441</v>
      </c>
      <c r="J21" s="20"/>
      <c r="K21" s="59">
        <f>+C21/$D$7</f>
        <v>-0.62004983955859694</v>
      </c>
      <c r="L21" s="60">
        <f>+D21/$D$7</f>
        <v>-0.62045705018744324</v>
      </c>
      <c r="M21" s="61">
        <f>E21/$I$7</f>
        <v>-0.60119057952472188</v>
      </c>
      <c r="N21" s="61">
        <f>F21/$I$7</f>
        <v>-0.59735113271246665</v>
      </c>
      <c r="O21" s="61">
        <f>G21/$I$7</f>
        <v>-0.59362925735266936</v>
      </c>
      <c r="P21" s="61">
        <f t="shared" ref="M21:Q25" si="5">H21/$I$7</f>
        <v>-0.59711736457300579</v>
      </c>
      <c r="Q21" s="62">
        <f t="shared" si="5"/>
        <v>-0.59252653481141904</v>
      </c>
      <c r="R21" s="1"/>
      <c r="S21" s="63"/>
      <c r="T21" s="63"/>
      <c r="U21" s="63"/>
      <c r="V21" s="63"/>
      <c r="W21" s="63"/>
    </row>
    <row r="22" spans="2:23">
      <c r="B22" s="55"/>
      <c r="C22" s="56"/>
      <c r="D22" s="57"/>
      <c r="E22" s="56"/>
      <c r="F22" s="56"/>
      <c r="G22" s="56"/>
      <c r="H22" s="56"/>
      <c r="I22" s="58"/>
      <c r="J22" s="20"/>
      <c r="K22" s="59">
        <f t="shared" ref="K22:K25" si="6">+C22/$D$7</f>
        <v>0</v>
      </c>
      <c r="L22" s="60">
        <f t="shared" ref="L22:L25" si="7">+D22/$D$7</f>
        <v>0</v>
      </c>
      <c r="M22" s="61">
        <f t="shared" si="5"/>
        <v>0</v>
      </c>
      <c r="N22" s="61">
        <f t="shared" si="5"/>
        <v>0</v>
      </c>
      <c r="O22" s="61">
        <f t="shared" si="5"/>
        <v>0</v>
      </c>
      <c r="P22" s="61">
        <f t="shared" si="5"/>
        <v>0</v>
      </c>
      <c r="Q22" s="62">
        <f t="shared" si="5"/>
        <v>0</v>
      </c>
      <c r="R22" s="1"/>
      <c r="S22" s="1"/>
      <c r="T22" s="1"/>
      <c r="U22" s="1"/>
      <c r="V22" s="1"/>
      <c r="W22" s="1"/>
    </row>
    <row r="23" spans="2:23">
      <c r="B23" s="64"/>
      <c r="C23" s="56"/>
      <c r="D23" s="57"/>
      <c r="E23" s="56"/>
      <c r="F23" s="56"/>
      <c r="G23" s="56"/>
      <c r="H23" s="56"/>
      <c r="I23" s="58"/>
      <c r="J23" s="20"/>
      <c r="K23" s="59">
        <f t="shared" si="6"/>
        <v>0</v>
      </c>
      <c r="L23" s="60">
        <f t="shared" si="7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2">
        <f t="shared" si="5"/>
        <v>0</v>
      </c>
      <c r="R23" s="1"/>
      <c r="S23" s="1"/>
      <c r="T23" s="1"/>
      <c r="U23" s="1"/>
      <c r="V23" s="1"/>
      <c r="W23" s="1"/>
    </row>
    <row r="24" spans="2:23">
      <c r="B24" s="64"/>
      <c r="C24" s="56"/>
      <c r="D24" s="57"/>
      <c r="E24" s="65"/>
      <c r="F24" s="65"/>
      <c r="G24" s="65"/>
      <c r="H24" s="65"/>
      <c r="I24" s="58"/>
      <c r="J24" s="66"/>
      <c r="K24" s="59">
        <f t="shared" si="6"/>
        <v>0</v>
      </c>
      <c r="L24" s="60">
        <f t="shared" si="7"/>
        <v>0</v>
      </c>
      <c r="M24" s="61">
        <f>E24/$I$7</f>
        <v>0</v>
      </c>
      <c r="N24" s="61">
        <f t="shared" si="5"/>
        <v>0</v>
      </c>
      <c r="O24" s="61">
        <f t="shared" si="5"/>
        <v>0</v>
      </c>
      <c r="P24" s="61">
        <f t="shared" si="5"/>
        <v>0</v>
      </c>
      <c r="Q24" s="62">
        <f t="shared" si="5"/>
        <v>0</v>
      </c>
      <c r="R24" s="1"/>
      <c r="S24" s="1"/>
      <c r="T24" s="1"/>
      <c r="U24" s="1"/>
      <c r="V24" s="1"/>
      <c r="W24" s="67"/>
    </row>
    <row r="25" spans="2:23" ht="15.75" thickBot="1">
      <c r="B25" s="64"/>
      <c r="C25" s="68"/>
      <c r="D25" s="69"/>
      <c r="E25" s="68"/>
      <c r="F25" s="68"/>
      <c r="G25" s="68"/>
      <c r="H25" s="68"/>
      <c r="I25" s="70"/>
      <c r="J25" s="66"/>
      <c r="K25" s="59">
        <f t="shared" si="6"/>
        <v>0</v>
      </c>
      <c r="L25" s="60">
        <f t="shared" si="7"/>
        <v>0</v>
      </c>
      <c r="M25" s="61">
        <f t="shared" si="5"/>
        <v>0</v>
      </c>
      <c r="N25" s="61">
        <f t="shared" si="5"/>
        <v>0</v>
      </c>
      <c r="O25" s="61">
        <f t="shared" si="5"/>
        <v>0</v>
      </c>
      <c r="P25" s="61">
        <f t="shared" si="5"/>
        <v>0</v>
      </c>
      <c r="Q25" s="62">
        <f t="shared" si="5"/>
        <v>0</v>
      </c>
      <c r="R25" s="1"/>
      <c r="S25" s="1"/>
      <c r="T25" s="1"/>
      <c r="U25" s="1"/>
      <c r="V25" s="1"/>
      <c r="W25" s="1"/>
    </row>
    <row r="26" spans="2:23" ht="15.75" thickBot="1">
      <c r="B26" s="71" t="s">
        <v>21</v>
      </c>
      <c r="C26" s="72">
        <f t="shared" ref="C26:I26" si="8">SUM(C19:C25)</f>
        <v>48.927659414627215</v>
      </c>
      <c r="D26" s="72">
        <f t="shared" si="8"/>
        <v>50.312485425730443</v>
      </c>
      <c r="E26" s="72">
        <f>SUM(E19:E25)</f>
        <v>57.445354212095936</v>
      </c>
      <c r="F26" s="72">
        <f>SUM(F19:F25)</f>
        <v>58.050372497715564</v>
      </c>
      <c r="G26" s="72">
        <f t="shared" si="8"/>
        <v>58.673027239672983</v>
      </c>
      <c r="H26" s="72">
        <f t="shared" si="8"/>
        <v>59.288340572546495</v>
      </c>
      <c r="I26" s="73">
        <f t="shared" si="8"/>
        <v>59.850414292350436</v>
      </c>
      <c r="J26" s="20"/>
      <c r="K26" s="74">
        <f t="shared" ref="K26:Q26" si="9">+SUM(K19:K25)</f>
        <v>63.995530444099565</v>
      </c>
      <c r="L26" s="75">
        <f t="shared" si="9"/>
        <v>65.806830559691093</v>
      </c>
      <c r="M26" s="75">
        <f t="shared" si="9"/>
        <v>69.311322622394485</v>
      </c>
      <c r="N26" s="75">
        <f t="shared" si="9"/>
        <v>70.041314075353455</v>
      </c>
      <c r="O26" s="75">
        <f t="shared" si="9"/>
        <v>70.792584988277625</v>
      </c>
      <c r="P26" s="75">
        <f t="shared" si="9"/>
        <v>71.534998043495193</v>
      </c>
      <c r="Q26" s="76">
        <f t="shared" si="9"/>
        <v>72.213174259226449</v>
      </c>
      <c r="R26" s="1"/>
      <c r="S26" s="1"/>
      <c r="T26" s="1"/>
      <c r="U26" s="1"/>
      <c r="V26" s="1"/>
      <c r="W26" s="1"/>
    </row>
    <row r="27" spans="2:23" ht="15.75" thickBot="1">
      <c r="B27" s="77"/>
      <c r="C27" s="78"/>
      <c r="D27" s="79"/>
      <c r="E27" s="79"/>
      <c r="F27" s="79"/>
      <c r="G27" s="79"/>
      <c r="H27" s="79"/>
      <c r="I27" s="79"/>
      <c r="J27" s="80"/>
      <c r="K27" s="78"/>
      <c r="L27" s="78"/>
      <c r="M27" s="78"/>
      <c r="N27" s="78"/>
      <c r="O27" s="78"/>
      <c r="P27" s="78"/>
      <c r="Q27" s="78"/>
      <c r="R27" s="1"/>
      <c r="S27" s="1"/>
      <c r="T27" s="1"/>
      <c r="U27" s="1"/>
      <c r="V27" s="1"/>
      <c r="W27" s="1"/>
    </row>
    <row r="28" spans="2:23" ht="16.5" thickBot="1">
      <c r="B28" s="26" t="s">
        <v>22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1"/>
      <c r="S28" s="1"/>
      <c r="T28" s="1"/>
      <c r="U28" s="1"/>
      <c r="V28" s="1"/>
      <c r="W28" s="1"/>
    </row>
    <row r="29" spans="2:23" ht="15.75" thickBot="1">
      <c r="B29" s="1"/>
      <c r="C29" s="241" t="s">
        <v>23</v>
      </c>
      <c r="D29" s="242"/>
      <c r="E29" s="242"/>
      <c r="F29" s="242"/>
      <c r="G29" s="242"/>
      <c r="H29" s="242"/>
      <c r="I29" s="243"/>
      <c r="J29" s="81"/>
      <c r="K29" s="230" t="s">
        <v>14</v>
      </c>
      <c r="L29" s="231"/>
      <c r="M29" s="244"/>
      <c r="N29" s="244"/>
      <c r="O29" s="244"/>
      <c r="P29" s="244"/>
      <c r="Q29" s="245"/>
      <c r="R29" s="1"/>
      <c r="S29" s="1"/>
      <c r="T29" s="1"/>
      <c r="U29" s="1"/>
      <c r="V29" s="1"/>
      <c r="W29" s="1"/>
    </row>
    <row r="30" spans="2:23" ht="15.75" thickBot="1">
      <c r="B30" s="1"/>
      <c r="C30" s="238" t="s">
        <v>15</v>
      </c>
      <c r="D30" s="234"/>
      <c r="E30" s="235" t="s">
        <v>16</v>
      </c>
      <c r="F30" s="236"/>
      <c r="G30" s="236"/>
      <c r="H30" s="236"/>
      <c r="I30" s="246"/>
      <c r="J30" s="81"/>
      <c r="K30" s="247" t="s">
        <v>15</v>
      </c>
      <c r="L30" s="248"/>
      <c r="M30" s="249" t="s">
        <v>16</v>
      </c>
      <c r="N30" s="250"/>
      <c r="O30" s="250"/>
      <c r="P30" s="250"/>
      <c r="Q30" s="251"/>
      <c r="R30" s="1"/>
      <c r="S30" s="1"/>
      <c r="T30" s="1"/>
      <c r="U30" s="1"/>
      <c r="V30" s="1"/>
      <c r="W30" s="1"/>
    </row>
    <row r="31" spans="2:23" ht="15.75" thickBot="1">
      <c r="B31" s="1"/>
      <c r="C31" s="32" t="str">
        <f>$C$13</f>
        <v>2017-18</v>
      </c>
      <c r="D31" s="33" t="s">
        <v>17</v>
      </c>
      <c r="E31" s="34" t="str">
        <f>LEFT(D31,4)+1&amp;"-"&amp;RIGHT(D31,2)+1</f>
        <v>2019-20</v>
      </c>
      <c r="F31" s="34" t="str">
        <f t="shared" ref="F31:I31" si="10">LEFT(E31,4)+1&amp;"-"&amp;RIGHT(E31,2)+1</f>
        <v>2020-21</v>
      </c>
      <c r="G31" s="34" t="str">
        <f t="shared" si="10"/>
        <v>2021-22</v>
      </c>
      <c r="H31" s="34" t="str">
        <f t="shared" si="10"/>
        <v>2022-23</v>
      </c>
      <c r="I31" s="35" t="str">
        <f t="shared" si="10"/>
        <v>2023-24</v>
      </c>
      <c r="J31" s="66"/>
      <c r="K31" s="82" t="str">
        <f>$C$13</f>
        <v>2017-18</v>
      </c>
      <c r="L31" s="83" t="s">
        <v>17</v>
      </c>
      <c r="M31" s="84" t="str">
        <f>LEFT(L31,4)+1&amp;"-"&amp;RIGHT(L31,2)+1</f>
        <v>2019-20</v>
      </c>
      <c r="N31" s="85" t="str">
        <f t="shared" ref="N31:Q31" si="11">LEFT(M31,4)+1&amp;"-"&amp;RIGHT(M31,2)+1</f>
        <v>2020-21</v>
      </c>
      <c r="O31" s="85" t="str">
        <f t="shared" si="11"/>
        <v>2021-22</v>
      </c>
      <c r="P31" s="85" t="str">
        <f t="shared" si="11"/>
        <v>2022-23</v>
      </c>
      <c r="Q31" s="86" t="str">
        <f t="shared" si="11"/>
        <v>2023-24</v>
      </c>
      <c r="R31" s="1"/>
      <c r="S31" s="1"/>
      <c r="T31" s="1"/>
      <c r="U31" s="1"/>
      <c r="V31" s="1"/>
      <c r="W31" s="1"/>
    </row>
    <row r="32" spans="2:23">
      <c r="B32" s="87" t="s">
        <v>24</v>
      </c>
      <c r="C32" s="88">
        <v>55.849335000000004</v>
      </c>
      <c r="D32" s="89">
        <v>55.021765000000002</v>
      </c>
      <c r="E32" s="88">
        <v>53.278416409999998</v>
      </c>
      <c r="F32" s="90">
        <v>54.940209000000003</v>
      </c>
      <c r="G32" s="90">
        <v>59.831431000000002</v>
      </c>
      <c r="H32" s="91">
        <v>64.1006398926</v>
      </c>
      <c r="I32" s="92"/>
      <c r="J32" s="66"/>
      <c r="K32" s="93">
        <f>+C32/LOOKUP($C$13,$D$4:$N$4,$D$7:$N$7)*(1+LOOKUP($C$13,$D$4:$N$4,$D$6:$N$6))^0.5</f>
        <v>69.166553667787966</v>
      </c>
      <c r="L32" s="94">
        <f>+D32/I$7*(1+I$6)^0.5</f>
        <v>66.913772363495255</v>
      </c>
      <c r="M32" s="95">
        <f>+E32/J$7*(1+J$6)^0.5</f>
        <v>64.395944033811659</v>
      </c>
      <c r="N32" s="96">
        <f>+F32/K$7*(1+K$6)^0.5</f>
        <v>65.277007578689307</v>
      </c>
      <c r="O32" s="96">
        <f>+G32/L$7*(1+L$6)^0.5</f>
        <v>67.710307971567559</v>
      </c>
      <c r="P32" s="94">
        <f>+H32/M$7*(1+M$6)^0.5</f>
        <v>68.380186458517798</v>
      </c>
      <c r="Q32" s="97"/>
      <c r="R32" s="98"/>
      <c r="S32" s="98"/>
      <c r="T32" s="1"/>
      <c r="U32" s="1"/>
      <c r="V32" s="1"/>
      <c r="W32" s="1"/>
    </row>
    <row r="33" spans="2:23">
      <c r="B33" s="99" t="s">
        <v>25</v>
      </c>
      <c r="C33" s="100"/>
      <c r="D33" s="101"/>
      <c r="E33" s="100"/>
      <c r="F33" s="102"/>
      <c r="G33" s="102"/>
      <c r="H33" s="103"/>
      <c r="I33" s="104"/>
      <c r="J33" s="20"/>
      <c r="K33" s="53"/>
      <c r="L33" s="50"/>
      <c r="M33" s="49"/>
      <c r="N33" s="51"/>
      <c r="O33" s="51"/>
      <c r="P33" s="50"/>
      <c r="Q33" s="105"/>
      <c r="R33" s="1"/>
      <c r="S33" s="1"/>
      <c r="T33" s="1"/>
      <c r="U33" s="1"/>
      <c r="V33" s="1"/>
      <c r="W33" s="1"/>
    </row>
    <row r="34" spans="2:23">
      <c r="B34" s="106" t="str">
        <f>B21</f>
        <v>Debt raising costs</v>
      </c>
      <c r="C34" s="107"/>
      <c r="D34" s="108"/>
      <c r="E34" s="109"/>
      <c r="F34" s="109"/>
      <c r="G34" s="109"/>
      <c r="H34" s="109"/>
      <c r="I34" s="104"/>
      <c r="J34" s="66"/>
      <c r="K34" s="110">
        <f t="shared" ref="K34:K39" si="12">+C34/LOOKUP($C$13,$D$4:$N$4,$D$7:$N$7)*(1+LOOKUP($C$13,$D$4:$N$4,$D$6:$N$6))^0.5</f>
        <v>0</v>
      </c>
      <c r="L34" s="57">
        <f t="shared" ref="L34:M39" si="13">D34/I$7*(1+I$6)^0.5</f>
        <v>0</v>
      </c>
      <c r="M34" s="56">
        <f>E34/J$7*(1+J$6)^0.5</f>
        <v>0</v>
      </c>
      <c r="N34" s="56">
        <f t="shared" ref="N34:P39" si="14">F34/K$7*(1+K$6)^0.5</f>
        <v>0</v>
      </c>
      <c r="O34" s="56">
        <f t="shared" si="14"/>
        <v>0</v>
      </c>
      <c r="P34" s="57">
        <f t="shared" si="14"/>
        <v>0</v>
      </c>
      <c r="Q34" s="105"/>
      <c r="R34" s="1"/>
      <c r="S34" s="1"/>
      <c r="T34" s="1"/>
      <c r="U34" s="1"/>
      <c r="V34" s="1"/>
      <c r="W34" s="1"/>
    </row>
    <row r="35" spans="2:23">
      <c r="B35" s="106" t="s">
        <v>35</v>
      </c>
      <c r="C35" s="215">
        <v>-0.115996</v>
      </c>
      <c r="D35" s="214">
        <v>-0.12799099999999999</v>
      </c>
      <c r="E35" s="109">
        <v>-0.276034</v>
      </c>
      <c r="F35" s="111">
        <v>-0.25217299999999998</v>
      </c>
      <c r="G35" s="111">
        <v>-0.40453417999999997</v>
      </c>
      <c r="H35" s="107">
        <v>-0.34009512279999998</v>
      </c>
      <c r="I35" s="104"/>
      <c r="J35" s="20"/>
      <c r="K35" s="110">
        <f t="shared" si="12"/>
        <v>-0.14365513142186442</v>
      </c>
      <c r="L35" s="57">
        <f t="shared" si="13"/>
        <v>-0.15565405142085356</v>
      </c>
      <c r="M35" s="56">
        <f>E35/J$7*(1+J$6)^0.5</f>
        <v>-0.3336336027452354</v>
      </c>
      <c r="N35" s="56">
        <f t="shared" si="14"/>
        <v>-0.29961842395140537</v>
      </c>
      <c r="O35" s="56">
        <f>G35/L$7*(1+L$6)^0.5</f>
        <v>-0.45780509432952632</v>
      </c>
      <c r="P35" s="57">
        <f>H35/M$7*(1+M$6)^0.5</f>
        <v>-0.36280086984562587</v>
      </c>
      <c r="Q35" s="105"/>
      <c r="R35" s="1"/>
      <c r="S35" s="1"/>
      <c r="T35" s="1"/>
      <c r="U35" s="1"/>
      <c r="V35" s="1"/>
      <c r="W35" s="1"/>
    </row>
    <row r="36" spans="2:23">
      <c r="B36" s="106"/>
      <c r="C36" s="107"/>
      <c r="D36" s="112"/>
      <c r="E36" s="109"/>
      <c r="F36" s="111"/>
      <c r="G36" s="111"/>
      <c r="H36" s="113"/>
      <c r="I36" s="104"/>
      <c r="J36" s="20"/>
      <c r="K36" s="110">
        <f t="shared" si="12"/>
        <v>0</v>
      </c>
      <c r="L36" s="57">
        <f t="shared" si="13"/>
        <v>0</v>
      </c>
      <c r="M36" s="56">
        <f t="shared" si="13"/>
        <v>0</v>
      </c>
      <c r="N36" s="56">
        <f>F36/K$7*(1+K$6)^0.5</f>
        <v>0</v>
      </c>
      <c r="O36" s="56">
        <f t="shared" si="14"/>
        <v>0</v>
      </c>
      <c r="P36" s="57">
        <f>H36/M$7*(1+M$6)^0.5</f>
        <v>0</v>
      </c>
      <c r="Q36" s="105"/>
      <c r="R36" s="1"/>
      <c r="S36" s="256" t="s">
        <v>26</v>
      </c>
      <c r="T36" s="257"/>
      <c r="U36" s="1"/>
      <c r="V36" s="1"/>
      <c r="W36" s="1"/>
    </row>
    <row r="37" spans="2:23" ht="15" customHeight="1">
      <c r="B37" s="114"/>
      <c r="C37" s="107"/>
      <c r="D37" s="108"/>
      <c r="E37" s="115"/>
      <c r="F37" s="107"/>
      <c r="G37" s="107"/>
      <c r="H37" s="116"/>
      <c r="I37" s="104"/>
      <c r="J37" s="117"/>
      <c r="K37" s="110">
        <f t="shared" si="12"/>
        <v>0</v>
      </c>
      <c r="L37" s="57">
        <f t="shared" si="13"/>
        <v>0</v>
      </c>
      <c r="M37" s="56">
        <f t="shared" si="13"/>
        <v>0</v>
      </c>
      <c r="N37" s="56">
        <f>F37/K$7*(1+K$6)^0.5</f>
        <v>0</v>
      </c>
      <c r="O37" s="56">
        <f t="shared" si="14"/>
        <v>0</v>
      </c>
      <c r="P37" s="57">
        <f t="shared" si="14"/>
        <v>0</v>
      </c>
      <c r="Q37" s="118"/>
      <c r="R37" s="1"/>
      <c r="S37" s="258"/>
      <c r="T37" s="259"/>
      <c r="U37" s="1"/>
      <c r="V37" s="1"/>
      <c r="W37" s="1"/>
    </row>
    <row r="38" spans="2:23" ht="15" customHeight="1">
      <c r="B38" s="114" t="s">
        <v>27</v>
      </c>
      <c r="C38" s="107">
        <v>0.219635</v>
      </c>
      <c r="D38" s="108">
        <v>-3.1289999999999998E-3</v>
      </c>
      <c r="E38" s="115">
        <v>-1.3887580700000004</v>
      </c>
      <c r="F38" s="107">
        <v>-0.80393186000000039</v>
      </c>
      <c r="G38" s="107">
        <v>-0.74210799999999999</v>
      </c>
      <c r="H38" s="107">
        <v>0</v>
      </c>
      <c r="I38" s="104"/>
      <c r="J38" s="117"/>
      <c r="K38" s="110">
        <f>+C38/LOOKUP($C$13,$D$4:$N$4,$D$7:$N$7)*(1+LOOKUP($C$13,$D$4:$N$4,$D$6:$N$6))^0.5</f>
        <v>0.27200674842099032</v>
      </c>
      <c r="L38" s="57">
        <f t="shared" si="13"/>
        <v>-3.8052794875878052E-3</v>
      </c>
      <c r="M38" s="56">
        <f t="shared" si="13"/>
        <v>-1.6785481434737024</v>
      </c>
      <c r="N38" s="56">
        <f t="shared" si="14"/>
        <v>-0.95518868735955886</v>
      </c>
      <c r="O38" s="56">
        <f t="shared" si="14"/>
        <v>-0.83983218165321938</v>
      </c>
      <c r="P38" s="57">
        <f t="shared" si="14"/>
        <v>0</v>
      </c>
      <c r="Q38" s="118"/>
      <c r="R38" s="1"/>
      <c r="S38" s="258"/>
      <c r="T38" s="259"/>
      <c r="U38" s="1"/>
      <c r="V38" s="1"/>
      <c r="W38" s="1"/>
    </row>
    <row r="39" spans="2:23" ht="15.75" customHeight="1" thickBot="1">
      <c r="B39" s="119" t="s">
        <v>28</v>
      </c>
      <c r="C39" s="120"/>
      <c r="D39" s="121"/>
      <c r="E39" s="122"/>
      <c r="F39" s="120"/>
      <c r="G39" s="120"/>
      <c r="H39" s="123"/>
      <c r="I39" s="124"/>
      <c r="J39" s="117"/>
      <c r="K39" s="125">
        <f t="shared" si="12"/>
        <v>0</v>
      </c>
      <c r="L39" s="126">
        <f t="shared" si="13"/>
        <v>0</v>
      </c>
      <c r="M39" s="127">
        <f t="shared" si="13"/>
        <v>0</v>
      </c>
      <c r="N39" s="127">
        <f t="shared" si="14"/>
        <v>0</v>
      </c>
      <c r="O39" s="127">
        <f t="shared" si="14"/>
        <v>0</v>
      </c>
      <c r="P39" s="126">
        <f t="shared" si="14"/>
        <v>0</v>
      </c>
      <c r="Q39" s="128"/>
      <c r="R39" s="1"/>
      <c r="S39" s="258"/>
      <c r="T39" s="259"/>
      <c r="U39" s="1"/>
      <c r="V39" s="1"/>
      <c r="W39" s="1"/>
    </row>
    <row r="40" spans="2:23" ht="15.75" customHeight="1" thickBot="1">
      <c r="B40" s="129" t="s">
        <v>29</v>
      </c>
      <c r="C40" s="130">
        <f t="shared" ref="C40:H40" si="15">SUM(C32:C39)</f>
        <v>55.952973999999998</v>
      </c>
      <c r="D40" s="130">
        <f t="shared" si="15"/>
        <v>54.890644999999999</v>
      </c>
      <c r="E40" s="130">
        <f t="shared" si="15"/>
        <v>51.613624339999994</v>
      </c>
      <c r="F40" s="130">
        <f t="shared" si="15"/>
        <v>53.884104140000005</v>
      </c>
      <c r="G40" s="130">
        <f t="shared" si="15"/>
        <v>58.684788820000001</v>
      </c>
      <c r="H40" s="130">
        <f t="shared" si="15"/>
        <v>63.760544769799999</v>
      </c>
      <c r="I40" s="131"/>
      <c r="J40" s="20"/>
      <c r="K40" s="74">
        <f t="shared" ref="K40:P40" si="16">K32+SUM(K34:K39)</f>
        <v>69.294905284787092</v>
      </c>
      <c r="L40" s="75">
        <f t="shared" si="16"/>
        <v>66.754313032586808</v>
      </c>
      <c r="M40" s="75">
        <f t="shared" si="16"/>
        <v>62.383762287592724</v>
      </c>
      <c r="N40" s="75">
        <f t="shared" si="16"/>
        <v>64.02220046737834</v>
      </c>
      <c r="O40" s="75">
        <f t="shared" si="16"/>
        <v>66.412670695584808</v>
      </c>
      <c r="P40" s="75">
        <f t="shared" si="16"/>
        <v>68.01738558867217</v>
      </c>
      <c r="Q40" s="76">
        <f>Q26-(LOOKUP($R$40,M18:P18,M26:P26)-LOOKUP($R$40,M31:P31,M40:P40))+R41</f>
        <v>67.833259966533632</v>
      </c>
      <c r="R40" s="132" t="s">
        <v>34</v>
      </c>
      <c r="S40" s="260"/>
      <c r="T40" s="261"/>
      <c r="U40" s="1"/>
      <c r="V40" s="1"/>
      <c r="W40" s="1"/>
    </row>
    <row r="41" spans="2:23" ht="15.6" customHeight="1" thickBot="1">
      <c r="B41" s="1"/>
      <c r="C41" s="1"/>
      <c r="D41" s="1"/>
      <c r="E41" s="1"/>
      <c r="F41" s="9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33">
        <v>0</v>
      </c>
      <c r="S41" s="134" t="s">
        <v>30</v>
      </c>
      <c r="T41" s="1"/>
      <c r="U41" s="1"/>
      <c r="V41" s="1"/>
      <c r="W41" s="1"/>
    </row>
    <row r="42" spans="2:23" ht="18.75" thickBot="1">
      <c r="B42" s="135"/>
      <c r="C42" s="136"/>
      <c r="D42" s="136"/>
      <c r="E42" s="136"/>
      <c r="F42" s="136"/>
      <c r="I42" s="137"/>
      <c r="J42" s="137"/>
      <c r="K42" s="138" t="s">
        <v>37</v>
      </c>
      <c r="L42" s="139"/>
      <c r="M42" s="140"/>
      <c r="N42" s="139"/>
      <c r="O42" s="139"/>
      <c r="P42" s="139"/>
      <c r="Q42" s="141"/>
      <c r="R42" s="142"/>
      <c r="S42" s="143"/>
      <c r="T42" s="1"/>
      <c r="U42" s="1"/>
      <c r="V42" s="1"/>
      <c r="W42" s="1"/>
    </row>
    <row r="43" spans="2:23" ht="15.75" thickBot="1">
      <c r="B43" s="144"/>
      <c r="C43" s="145"/>
      <c r="D43" s="145"/>
      <c r="E43" s="145"/>
      <c r="F43" s="145"/>
      <c r="G43" s="145"/>
      <c r="H43" s="145"/>
      <c r="I43" s="145"/>
      <c r="J43" s="137"/>
      <c r="K43" s="146"/>
      <c r="L43" s="147"/>
      <c r="M43" s="148">
        <f>(M26-M40)-((L26-L40)-(K26-K40))-C14/I7</f>
        <v>2.5756679670099487</v>
      </c>
      <c r="N43" s="149">
        <f>(N26-N40)-(M26-M40)</f>
        <v>-0.90844672682664651</v>
      </c>
      <c r="O43" s="149">
        <f>(O26-O40)-(N26-N40)</f>
        <v>-1.6391993152822977</v>
      </c>
      <c r="P43" s="149">
        <f>(P26-P40)-(O26-O40)</f>
        <v>-0.86230183786979353</v>
      </c>
      <c r="Q43" s="150">
        <f>(Q26-Q40)-(P26-P40)</f>
        <v>0.86230183786979353</v>
      </c>
      <c r="R43" s="142"/>
      <c r="S43" s="143"/>
      <c r="T43" s="1"/>
      <c r="U43" s="1"/>
      <c r="V43" s="1"/>
      <c r="W43" s="1"/>
    </row>
    <row r="44" spans="2:23" ht="23.25" customHeight="1" thickBot="1">
      <c r="B44" s="135"/>
      <c r="C44" s="135"/>
      <c r="D44" s="136"/>
      <c r="E44" s="151"/>
      <c r="F44" s="136"/>
      <c r="G44" s="136"/>
      <c r="H44" s="136"/>
      <c r="I44" s="136"/>
      <c r="J44" s="137"/>
      <c r="K44" s="152"/>
      <c r="L44" s="152"/>
      <c r="M44" s="152"/>
      <c r="N44" s="152"/>
      <c r="O44" s="152"/>
      <c r="P44" s="152"/>
      <c r="Q44" s="152"/>
      <c r="R44" s="1"/>
      <c r="S44" s="1"/>
      <c r="T44" s="1"/>
      <c r="U44" s="1"/>
      <c r="V44" s="1"/>
      <c r="W44" s="1"/>
    </row>
    <row r="45" spans="2:23" ht="18.75" thickBot="1">
      <c r="B45" s="135"/>
      <c r="C45" s="135"/>
      <c r="D45" s="153"/>
      <c r="E45" s="136"/>
      <c r="F45" s="136"/>
      <c r="G45" s="136"/>
      <c r="H45" s="136"/>
      <c r="I45" s="153"/>
      <c r="J45" s="137"/>
      <c r="K45" s="154" t="s">
        <v>31</v>
      </c>
      <c r="L45" s="155"/>
      <c r="M45" s="139"/>
      <c r="N45" s="139"/>
      <c r="O45" s="139"/>
      <c r="P45" s="139"/>
      <c r="Q45" s="139"/>
      <c r="R45" s="139"/>
      <c r="S45" s="139"/>
      <c r="T45" s="139"/>
      <c r="U45" s="139"/>
      <c r="V45" s="156"/>
      <c r="W45" s="157"/>
    </row>
    <row r="46" spans="2:23" ht="30" customHeight="1">
      <c r="B46" s="135"/>
      <c r="C46" s="136"/>
      <c r="D46" s="136"/>
      <c r="E46" s="136"/>
      <c r="F46" s="136"/>
      <c r="G46" s="136"/>
      <c r="H46" s="136"/>
      <c r="I46" s="158"/>
      <c r="J46" s="137"/>
      <c r="K46" s="159"/>
      <c r="L46" s="160"/>
      <c r="M46" s="262" t="s">
        <v>16</v>
      </c>
      <c r="N46" s="263"/>
      <c r="O46" s="263"/>
      <c r="P46" s="263"/>
      <c r="Q46" s="263"/>
      <c r="R46" s="264" t="s">
        <v>32</v>
      </c>
      <c r="S46" s="265"/>
      <c r="T46" s="265"/>
      <c r="U46" s="265"/>
      <c r="V46" s="265"/>
      <c r="W46" s="161"/>
    </row>
    <row r="47" spans="2:23">
      <c r="B47" s="135"/>
      <c r="C47" s="136"/>
      <c r="D47" s="136"/>
      <c r="E47" s="136"/>
      <c r="F47" s="136"/>
      <c r="G47" s="136"/>
      <c r="H47" s="137"/>
      <c r="I47" s="137"/>
      <c r="J47" s="137"/>
      <c r="K47" s="162"/>
      <c r="L47" s="163"/>
      <c r="M47" s="164" t="s">
        <v>14</v>
      </c>
      <c r="N47" s="165"/>
      <c r="O47" s="165"/>
      <c r="P47" s="165"/>
      <c r="Q47" s="165"/>
      <c r="R47" s="166"/>
      <c r="S47" s="166"/>
      <c r="T47" s="167"/>
      <c r="U47" s="168"/>
      <c r="V47" s="169"/>
      <c r="W47" s="170"/>
    </row>
    <row r="48" spans="2:23" ht="15.75" thickBot="1">
      <c r="B48" s="135"/>
      <c r="C48" s="151"/>
      <c r="D48" s="151"/>
      <c r="E48" s="151"/>
      <c r="F48" s="151"/>
      <c r="G48" s="151"/>
      <c r="H48" s="171"/>
      <c r="I48" s="137"/>
      <c r="J48" s="137"/>
      <c r="K48" s="162"/>
      <c r="L48" s="163"/>
      <c r="M48" s="84" t="str">
        <f>E31</f>
        <v>2019-20</v>
      </c>
      <c r="N48" s="172" t="str">
        <f t="shared" ref="N48:Q48" si="17">F31</f>
        <v>2020-21</v>
      </c>
      <c r="O48" s="172" t="str">
        <f t="shared" si="17"/>
        <v>2021-22</v>
      </c>
      <c r="P48" s="172" t="str">
        <f t="shared" si="17"/>
        <v>2022-23</v>
      </c>
      <c r="Q48" s="85" t="str">
        <f t="shared" si="17"/>
        <v>2023-24</v>
      </c>
      <c r="R48" s="173" t="str">
        <f>LEFT(Q48,4)+1&amp;"-"&amp;RIGHT(Q48,2)+1</f>
        <v>2024-25</v>
      </c>
      <c r="S48" s="173" t="str">
        <f t="shared" ref="S48:V48" si="18">LEFT(R48,4)+1&amp;"-"&amp;RIGHT(R48,2)+1</f>
        <v>2025-26</v>
      </c>
      <c r="T48" s="173" t="str">
        <f t="shared" si="18"/>
        <v>2026-27</v>
      </c>
      <c r="U48" s="173" t="str">
        <f t="shared" si="18"/>
        <v>2027-28</v>
      </c>
      <c r="V48" s="173" t="str">
        <f t="shared" si="18"/>
        <v>2028-29</v>
      </c>
      <c r="W48" s="174" t="s">
        <v>33</v>
      </c>
    </row>
    <row r="49" spans="2:23" ht="15.75" thickBot="1">
      <c r="B49" s="135"/>
      <c r="G49" s="136"/>
      <c r="H49" s="136"/>
      <c r="I49" s="137"/>
      <c r="J49" s="137"/>
      <c r="K49" s="266" t="str">
        <f>M48</f>
        <v>2019-20</v>
      </c>
      <c r="L49" s="267"/>
      <c r="M49" s="175"/>
      <c r="N49" s="176">
        <f>$M$43</f>
        <v>2.5756679670099487</v>
      </c>
      <c r="O49" s="177">
        <f>$M$43</f>
        <v>2.5756679670099487</v>
      </c>
      <c r="P49" s="178">
        <f>$M$43</f>
        <v>2.5756679670099487</v>
      </c>
      <c r="Q49" s="177">
        <f>$M$43</f>
        <v>2.5756679670099487</v>
      </c>
      <c r="R49" s="179">
        <f>$M$43</f>
        <v>2.5756679670099487</v>
      </c>
      <c r="S49" s="180"/>
      <c r="T49" s="180"/>
      <c r="U49" s="180"/>
      <c r="V49" s="180"/>
      <c r="W49" s="181"/>
    </row>
    <row r="50" spans="2:23" ht="15.75" thickBot="1">
      <c r="B50" s="135"/>
      <c r="C50" s="135"/>
      <c r="D50" s="135"/>
      <c r="E50" s="135"/>
      <c r="F50" s="135"/>
      <c r="G50" s="137"/>
      <c r="H50" s="137"/>
      <c r="I50" s="137"/>
      <c r="J50" s="137"/>
      <c r="K50" s="252" t="str">
        <f>N48</f>
        <v>2020-21</v>
      </c>
      <c r="L50" s="253"/>
      <c r="M50" s="175"/>
      <c r="N50" s="182"/>
      <c r="O50" s="125">
        <f>$N$43</f>
        <v>-0.90844672682664651</v>
      </c>
      <c r="P50" s="183">
        <f>$N$43</f>
        <v>-0.90844672682664651</v>
      </c>
      <c r="Q50" s="184">
        <f>$N$43</f>
        <v>-0.90844672682664651</v>
      </c>
      <c r="R50" s="183">
        <f>$N$43</f>
        <v>-0.90844672682664651</v>
      </c>
      <c r="S50" s="179">
        <f>$N$43</f>
        <v>-0.90844672682664651</v>
      </c>
      <c r="T50" s="180"/>
      <c r="U50" s="180"/>
      <c r="V50" s="180"/>
      <c r="W50" s="181"/>
    </row>
    <row r="51" spans="2:23" ht="15.75" thickBot="1">
      <c r="B51" s="135"/>
      <c r="C51" s="216"/>
      <c r="D51" s="216"/>
      <c r="E51" s="216"/>
      <c r="F51" s="216"/>
      <c r="G51" s="216"/>
      <c r="H51" s="137"/>
      <c r="I51" s="137"/>
      <c r="J51" s="137"/>
      <c r="K51" s="252" t="str">
        <f>O48</f>
        <v>2021-22</v>
      </c>
      <c r="L51" s="253"/>
      <c r="M51" s="185"/>
      <c r="N51" s="180"/>
      <c r="O51" s="182"/>
      <c r="P51" s="186">
        <f>$O$43</f>
        <v>-1.6391993152822977</v>
      </c>
      <c r="Q51" s="184">
        <f>$O$43</f>
        <v>-1.6391993152822977</v>
      </c>
      <c r="R51" s="183">
        <f>$O$43</f>
        <v>-1.6391993152822977</v>
      </c>
      <c r="S51" s="184">
        <f>$O$43</f>
        <v>-1.6391993152822977</v>
      </c>
      <c r="T51" s="187">
        <f>$O$43</f>
        <v>-1.6391993152822977</v>
      </c>
      <c r="U51" s="188"/>
      <c r="V51" s="180"/>
      <c r="W51" s="181"/>
    </row>
    <row r="52" spans="2:23" ht="15.75" thickBot="1">
      <c r="B52" s="135"/>
      <c r="C52" s="135"/>
      <c r="D52" s="135"/>
      <c r="E52" s="135"/>
      <c r="F52" s="135"/>
      <c r="G52" s="137"/>
      <c r="H52" s="137"/>
      <c r="I52" s="137"/>
      <c r="J52" s="137"/>
      <c r="K52" s="252" t="str">
        <f>P48</f>
        <v>2022-23</v>
      </c>
      <c r="L52" s="253"/>
      <c r="M52" s="185"/>
      <c r="N52" s="180"/>
      <c r="O52" s="180"/>
      <c r="P52" s="182"/>
      <c r="Q52" s="125">
        <f>$P$43</f>
        <v>-0.86230183786979353</v>
      </c>
      <c r="R52" s="184">
        <f>$P$43</f>
        <v>-0.86230183786979353</v>
      </c>
      <c r="S52" s="189">
        <f>$P$43</f>
        <v>-0.86230183786979353</v>
      </c>
      <c r="T52" s="183">
        <f>$P$43</f>
        <v>-0.86230183786979353</v>
      </c>
      <c r="U52" s="190">
        <f>$P$43</f>
        <v>-0.86230183786979353</v>
      </c>
      <c r="V52" s="188"/>
      <c r="W52" s="181"/>
    </row>
    <row r="53" spans="2:23" ht="15.75" thickBot="1">
      <c r="B53" s="135"/>
      <c r="C53" s="135"/>
      <c r="D53" s="135"/>
      <c r="E53" s="216"/>
      <c r="F53" s="216"/>
      <c r="G53" s="216"/>
      <c r="H53" s="137"/>
      <c r="I53" s="137"/>
      <c r="J53" s="137"/>
      <c r="K53" s="254" t="str">
        <f>Q48</f>
        <v>2023-24</v>
      </c>
      <c r="L53" s="255"/>
      <c r="M53" s="191"/>
      <c r="N53" s="192"/>
      <c r="O53" s="180"/>
      <c r="P53" s="192"/>
      <c r="Q53" s="182"/>
      <c r="R53" s="193">
        <f>+$Q$43</f>
        <v>0.86230183786979353</v>
      </c>
      <c r="S53" s="189">
        <f>+$Q$43</f>
        <v>0.86230183786979353</v>
      </c>
      <c r="T53" s="194">
        <f>+$Q$43</f>
        <v>0.86230183786979353</v>
      </c>
      <c r="U53" s="195">
        <f>+$Q$43</f>
        <v>0.86230183786979353</v>
      </c>
      <c r="V53" s="196">
        <f>+$Q$43</f>
        <v>0.86230183786979353</v>
      </c>
      <c r="W53" s="181"/>
    </row>
    <row r="54" spans="2:23" ht="15.75" thickBot="1">
      <c r="B54" s="135"/>
      <c r="C54" s="135"/>
      <c r="D54" s="135"/>
      <c r="E54" s="145"/>
      <c r="F54" s="145"/>
      <c r="G54" s="217"/>
      <c r="H54" s="145"/>
      <c r="I54" s="145"/>
      <c r="J54" s="137"/>
      <c r="K54" s="197" t="s">
        <v>36</v>
      </c>
      <c r="L54" s="198"/>
      <c r="M54" s="199"/>
      <c r="N54" s="200"/>
      <c r="O54" s="200"/>
      <c r="P54" s="200"/>
      <c r="Q54" s="200"/>
      <c r="R54" s="201">
        <f>+SUM(R49:R53)</f>
        <v>2.8021924901004525E-2</v>
      </c>
      <c r="S54" s="200">
        <f>+SUM(S50:S53)</f>
        <v>-2.5476460421089442</v>
      </c>
      <c r="T54" s="200">
        <f>+SUM(T51:T53)</f>
        <v>-1.6391993152822977</v>
      </c>
      <c r="U54" s="200">
        <f>+SUM(U52:U53)</f>
        <v>0</v>
      </c>
      <c r="V54" s="202">
        <f>+SUM(V53)</f>
        <v>0.86230183786979353</v>
      </c>
      <c r="W54" s="202">
        <f>+SUM(R54:V54)</f>
        <v>-3.2965215946204438</v>
      </c>
    </row>
    <row r="55" spans="2:23" ht="15.75" thickBot="1">
      <c r="B55" s="135"/>
      <c r="C55" s="135"/>
      <c r="D55" s="135"/>
      <c r="E55" s="151"/>
      <c r="F55" s="136"/>
      <c r="G55" s="136"/>
      <c r="H55" s="136"/>
      <c r="I55" s="136"/>
      <c r="K55" s="203"/>
      <c r="L55" s="203"/>
      <c r="M55" s="203"/>
      <c r="N55" s="204"/>
      <c r="O55" s="204"/>
      <c r="P55" s="204"/>
      <c r="Q55" s="204"/>
      <c r="R55" s="205"/>
      <c r="S55" s="205"/>
      <c r="T55" s="205"/>
      <c r="U55" s="205"/>
      <c r="V55" s="205"/>
      <c r="W55" s="206"/>
    </row>
    <row r="56" spans="2:23" ht="15.75" thickBot="1">
      <c r="B56" s="135"/>
      <c r="C56" s="135"/>
      <c r="D56" s="135"/>
      <c r="E56" s="135"/>
      <c r="F56" s="135"/>
      <c r="G56" s="135"/>
      <c r="H56" s="135"/>
      <c r="I56" s="135"/>
      <c r="J56" s="135"/>
      <c r="K56" s="207" t="s">
        <v>38</v>
      </c>
      <c r="L56" s="208"/>
      <c r="M56" s="209"/>
      <c r="N56" s="210"/>
      <c r="O56" s="210"/>
      <c r="P56" s="210"/>
      <c r="Q56" s="210"/>
      <c r="R56" s="211">
        <v>0</v>
      </c>
      <c r="S56" s="212">
        <v>0</v>
      </c>
      <c r="T56" s="212">
        <v>0</v>
      </c>
      <c r="U56" s="212">
        <v>0</v>
      </c>
      <c r="V56" s="212">
        <v>0</v>
      </c>
      <c r="W56" s="212">
        <v>0</v>
      </c>
    </row>
    <row r="57" spans="2:23" ht="15.75" thickBot="1">
      <c r="K57" s="207" t="s">
        <v>39</v>
      </c>
      <c r="L57" s="208"/>
      <c r="M57" s="209"/>
      <c r="N57" s="210"/>
      <c r="O57" s="210"/>
      <c r="P57" s="210"/>
      <c r="Q57" s="210"/>
      <c r="R57" s="211">
        <f>R55</f>
        <v>0</v>
      </c>
      <c r="S57" s="212">
        <f>S55</f>
        <v>0</v>
      </c>
      <c r="T57" s="212">
        <f>T55</f>
        <v>0</v>
      </c>
      <c r="U57" s="212">
        <f>U55</f>
        <v>0</v>
      </c>
      <c r="V57" s="213">
        <f>V55</f>
        <v>0</v>
      </c>
      <c r="W57" s="202">
        <f>+SUM(R57:V57)</f>
        <v>0</v>
      </c>
    </row>
    <row r="58" spans="2:23">
      <c r="E58" s="218"/>
      <c r="F58" s="218"/>
      <c r="G58" s="218"/>
      <c r="H58" s="218"/>
      <c r="I58" s="218"/>
    </row>
    <row r="59" spans="2:23">
      <c r="E59" s="219"/>
      <c r="F59" s="219"/>
      <c r="G59" s="219"/>
      <c r="H59" s="219"/>
      <c r="I59" s="219"/>
    </row>
    <row r="60" spans="2:23">
      <c r="E60" s="219"/>
      <c r="F60" s="219"/>
      <c r="G60" s="219"/>
      <c r="H60" s="219"/>
      <c r="I60" s="219"/>
    </row>
    <row r="63" spans="2:23">
      <c r="E63" s="218"/>
      <c r="F63" s="218"/>
      <c r="G63" s="218"/>
      <c r="H63" s="218"/>
      <c r="I63" s="218"/>
    </row>
  </sheetData>
  <mergeCells count="22">
    <mergeCell ref="K52:L52"/>
    <mergeCell ref="K53:L53"/>
    <mergeCell ref="S36:T40"/>
    <mergeCell ref="M46:Q46"/>
    <mergeCell ref="R46:V46"/>
    <mergeCell ref="K49:L49"/>
    <mergeCell ref="K50:L50"/>
    <mergeCell ref="K51:L51"/>
    <mergeCell ref="C29:I29"/>
    <mergeCell ref="K29:Q29"/>
    <mergeCell ref="C30:D30"/>
    <mergeCell ref="E30:I30"/>
    <mergeCell ref="K30:L30"/>
    <mergeCell ref="M30:Q30"/>
    <mergeCell ref="C3:M3"/>
    <mergeCell ref="C16:D16"/>
    <mergeCell ref="E16:I16"/>
    <mergeCell ref="K16:Q16"/>
    <mergeCell ref="C17:D17"/>
    <mergeCell ref="E17:I17"/>
    <mergeCell ref="K17:L17"/>
    <mergeCell ref="M17:Q17"/>
  </mergeCells>
  <conditionalFormatting sqref="C32:F32 C36:G36 C34:H35 C37:H39">
    <cfRule type="expression" dxfId="7" priority="9">
      <formula>dms_TradingName = "Endeavour Energy"</formula>
    </cfRule>
    <cfRule type="expression" dxfId="6" priority="10">
      <formula>dms_TradingName = "TasNetworks (T)"</formula>
    </cfRule>
  </conditionalFormatting>
  <conditionalFormatting sqref="G32:H32">
    <cfRule type="expression" dxfId="5" priority="7">
      <formula>dms_TradingName = "Endeavour Energy"</formula>
    </cfRule>
    <cfRule type="expression" dxfId="4" priority="8">
      <formula>dms_TradingName = "TasNetworks (T)"</formula>
    </cfRule>
  </conditionalFormatting>
  <conditionalFormatting sqref="C41:F41">
    <cfRule type="expression" dxfId="3" priority="5">
      <formula>dms_TradingName = "Endeavour Energy"</formula>
    </cfRule>
    <cfRule type="expression" dxfId="2" priority="6">
      <formula>dms_TradingName = "TasNetworks (T)"</formula>
    </cfRule>
  </conditionalFormatting>
  <conditionalFormatting sqref="G41:H41">
    <cfRule type="expression" dxfId="1" priority="3">
      <formula>dms_TradingName = "Endeavour Energy"</formula>
    </cfRule>
    <cfRule type="expression" dxfId="0" priority="4">
      <formula>dms_TradingName = "TasNetworks (T)"</formula>
    </cfRule>
  </conditionalFormatting>
  <dataValidations count="1">
    <dataValidation type="list" allowBlank="1" showInputMessage="1" showErrorMessage="1" sqref="R40" xr:uid="{2EE64037-C1A7-4D37-81E4-8922AC29D881}">
      <formula1>$M$31:$P$31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2023-09-20T04:07:13Z</dcterms:created>
  <dcterms:modified xsi:type="dcterms:W3CDTF">2023-09-20T04:07:47Z</dcterms:modified>
</cp:coreProperties>
</file>